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rkas.sharepoint.com/Kliendisuhted/ri ja halduslepingud/YLEP 2026/JDM/Sadama tn 21, Haapsalu/Prokuratuur/"/>
    </mc:Choice>
  </mc:AlternateContent>
  <xr:revisionPtr revIDLastSave="545" documentId="13_ncr:1_{BA0BD859-8269-4A58-B2B6-7058077D00F5}" xr6:coauthVersionLast="47" xr6:coauthVersionMax="47" xr10:uidLastSave="{FD95B752-1864-47E2-9202-B79F1ABD86E0}"/>
  <bookViews>
    <workbookView xWindow="28680" yWindow="-120" windowWidth="29040" windowHeight="15720" xr2:uid="{011C6D80-76DC-4052-87AF-BB349A234277}"/>
  </bookViews>
  <sheets>
    <sheet name="Lisa 6.1 Lisa 1 Parendustööd" sheetId="18" r:id="rId1"/>
    <sheet name="Lisa 6.1 Lisa 2 Sisustus" sheetId="25" r:id="rId2"/>
    <sheet name="Sisendinfo" sheetId="23"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30_Ülekantavad_vahendid">#REF!</definedName>
    <definedName name="_xlnm._FilterDatabase" localSheetId="1" hidden="1">'Lisa 6.1 Lisa 2 Sisustus'!$A$6:$BG$6</definedName>
    <definedName name="Aadress" localSheetId="2">#REF!</definedName>
    <definedName name="Aadress">#REF!</definedName>
    <definedName name="aadress_asukoha_analüüs" localSheetId="2">#REF!</definedName>
    <definedName name="aadress_asukoha_analüüs">#REF!</definedName>
    <definedName name="aadress_asukohahinnang" localSheetId="2">#REF!</definedName>
    <definedName name="aadress_asukohahinnang">#REF!</definedName>
    <definedName name="aasta">#REF!</definedName>
    <definedName name="aeg">OFFSET('[1]Graafiku jaoks'!$B$1,0,'[1]Graafiku jaoks'!$D$17,1,'[1]Graafiku jaoks'!$D$20)</definedName>
    <definedName name="alge">OFFSET('[1]Graafiku jaoks'!$B$3,0,'[1]Graafiku jaoks'!$D$17,1,'[1]Graafiku jaoks'!$D$20)</definedName>
    <definedName name="ALL">#REF!</definedName>
    <definedName name="andmed" localSheetId="0">[2]hinnad!$F$3:$BQ$32</definedName>
    <definedName name="andmed">[3]hinnad!$F$3:$BQ$32</definedName>
    <definedName name="andmed_kogemus" localSheetId="0">[2]arendaja_haldaja_kogemus!$B$2:$P$16</definedName>
    <definedName name="andmed_kogemus">[3]arendaja_haldaja_kogemus!$B$2:$P$16</definedName>
    <definedName name="andmed_ruumide_sobivus" localSheetId="0">[2]üürniku_hinnangud!$F$2:$L$31</definedName>
    <definedName name="andmed_ruumide_sobivus">[3]üürniku_hinnangud!$F$2:$L$31</definedName>
    <definedName name="bilanss">#REF!</definedName>
    <definedName name="brutopind" localSheetId="0">#REF!</definedName>
    <definedName name="brutopind">[4]eelarve!$F$9</definedName>
    <definedName name="disk.määr" localSheetId="0">[2]algandmed!$B$1</definedName>
    <definedName name="disk.määr">[3]algandmed!$B$1</definedName>
    <definedName name="eel_1">OFFSET(#REF!,1,0,1,#REF!)</definedName>
    <definedName name="eel_2">OFFSET(#REF!,30,0,1,#REF!)</definedName>
    <definedName name="eel_3">OFFSET(#REF!,60,0,1,#REF!)</definedName>
    <definedName name="eel_4">OFFSET(#REF!,88,0,1,#REF!)</definedName>
    <definedName name="eelarve">#REF!</definedName>
    <definedName name="eelarve_kokku" localSheetId="0">#REF!</definedName>
    <definedName name="eelarve_kokku">[4]eelarve!$F$7</definedName>
    <definedName name="erikülgsednurkterased">#REF!</definedName>
    <definedName name="erikülgsednurkterased140">#REF!</definedName>
    <definedName name="erikülgsednurkterased70">#REF!</definedName>
    <definedName name="Etapp" localSheetId="0">#REF!</definedName>
    <definedName name="Etapp">#REF!</definedName>
    <definedName name="fi">#REF!</definedName>
    <definedName name="fiboseinad">#REF!</definedName>
    <definedName name="haldur">#REF!</definedName>
    <definedName name="HEA">#REF!</definedName>
    <definedName name="HEB">#REF!</definedName>
    <definedName name="hind">[5]platsikulud!$C$2</definedName>
    <definedName name="hinnang_asukoha_analüüs">#REF!</definedName>
    <definedName name="hüvitamine">#REF!</definedName>
    <definedName name="IPE">#REF!</definedName>
    <definedName name="Jum_osa">#REF!</definedName>
    <definedName name="karkass">#REF!</definedName>
    <definedName name="karkassilisa">#REF!</definedName>
    <definedName name="katus">#REF!</definedName>
    <definedName name="kehtiv_IRR">[6]MUDEL!$BA$1</definedName>
    <definedName name="kestvus">[5]platsikulud!$C$3</definedName>
    <definedName name="kestvus2">[5]platsikulud!$G$7</definedName>
    <definedName name="Kinnistu">#REF!</definedName>
    <definedName name="Kinnistud">#REF!</definedName>
    <definedName name="kipsilisa">#REF!</definedName>
    <definedName name="kipsvaheseinad">#REF!</definedName>
    <definedName name="kogu_eelarve_ületamine">#REF!</definedName>
    <definedName name="kood">#REF!</definedName>
    <definedName name="kor_1">OFFSET('[1]Graafiku jaoks'!$B$4,0,'[1]Graafiku jaoks'!$D$17,1,'[1]Graafiku jaoks'!$D$20)</definedName>
    <definedName name="kor_2">OFFSET('[1]Graafiku jaoks'!$B$5,0,'[1]Graafiku jaoks'!$D$17,1,'[1]Graafiku jaoks'!$D$20)</definedName>
    <definedName name="kor_3">OFFSET('[1]Graafiku jaoks'!$B$6,0,'[1]Graafiku jaoks'!$D$17,1,'[1]Graafiku jaoks'!$D$20)</definedName>
    <definedName name="kor_4">OFFSET('[1]Graafiku jaoks'!$B$7,0,'[1]Graafiku jaoks'!$D$17,1,'[1]Graafiku jaoks'!$D$20)</definedName>
    <definedName name="kor_5">OFFSET('[1]Graafiku jaoks'!$B$8,0,'[1]Graafiku jaoks'!$D$17,1,'[1]Graafiku jaoks'!$D$20)</definedName>
    <definedName name="kor_6">OFFSET('[1]Graafiku jaoks'!$B$9,0,'[1]Graafiku jaoks'!$D$17,1,'[1]Graafiku jaoks'!$D$20)</definedName>
    <definedName name="Kuupäev">[7]Koostamine!$C$2</definedName>
    <definedName name="liik">#REF!</definedName>
    <definedName name="LISA">#REF!</definedName>
    <definedName name="lisakatuslagi">#REF!</definedName>
    <definedName name="ltasu">#REF!</definedName>
    <definedName name="Maksumus">[8]Absoluutaadr1!#REF!</definedName>
    <definedName name="maksuvaba">#REF!</definedName>
    <definedName name="max.parkimiskoha_maksumus" localSheetId="0">[2]algandmed!$B$2</definedName>
    <definedName name="max.parkimiskoha_maksumus">[3]algandmed!$B$2</definedName>
    <definedName name="minist">#REF!</definedName>
    <definedName name="mullatööd">#REF!</definedName>
    <definedName name="nelikanttoru">#REF!</definedName>
    <definedName name="nelikanttoru150">#REF!</definedName>
    <definedName name="nelikanttoru30">#REF!</definedName>
    <definedName name="netopind">#REF!</definedName>
    <definedName name="Number">[7]Koostamine!$G$1</definedName>
    <definedName name="objekt" localSheetId="0">[2]hinnad!$E$3:$E$32</definedName>
    <definedName name="objekt">[3]hinnad!$E$3:$E$32</definedName>
    <definedName name="objekt_ruumide_sobivus" localSheetId="0">[2]üürniku_hinnangud!$E$2:$E$31</definedName>
    <definedName name="objekt_ruumide_sobivus">[3]üürniku_hinnangud!$E$2:$E$31</definedName>
    <definedName name="objekti_aadress" localSheetId="0">#REF!</definedName>
    <definedName name="objekti_aadress">[4]eelarve!$F$6</definedName>
    <definedName name="pakkujad_kogemus" localSheetId="0">[2]arendaja_haldaja_kogemus!$A$2:$A$16</definedName>
    <definedName name="pakkujad_kogemus">[3]arendaja_haldaja_kogemus!$A$2:$A$16</definedName>
    <definedName name="paneelsein">#REF!</definedName>
    <definedName name="paneelsein3">'[9]muld,vund'!#REF!</definedName>
    <definedName name="pealkirjad" localSheetId="0">[2]hinnad!$F$2:$BQ$2</definedName>
    <definedName name="pealkirjad">[3]hinnad!$F$2:$BQ$2</definedName>
    <definedName name="pealkirjad_kogemus" localSheetId="0">[2]arendaja_haldaja_kogemus!$B$1:$P$1</definedName>
    <definedName name="pealkirjad_kogemus">[3]arendaja_haldaja_kogemus!$B$1:$P$1</definedName>
    <definedName name="pealkirjad_ruumide_sobivus" localSheetId="0">[2]üürniku_hinnangud!$F$1:$L$1</definedName>
    <definedName name="pealkirjad_ruumide_sobivus">[3]üürniku_hinnangud!$F$1:$L$1</definedName>
    <definedName name="Periood">#REF!</definedName>
    <definedName name="piirkond">#REF!</definedName>
    <definedName name="plekkkatus">#REF!</definedName>
    <definedName name="plekksein">#REF!</definedName>
    <definedName name="pr_list">OFFSET([1]Kulud_ja_investeeringud!$L$4,0,0,[1]Kulud_ja_investeeringud!$N$1-4,1)</definedName>
    <definedName name="pr_reg">OFFSET([1]pr_reg!$X$1,0,0,[1]pr_reg!$W$1+1,1)</definedName>
    <definedName name="pro_1">OFFSET(#REF!,2,0,1,#REF!)</definedName>
    <definedName name="pro_2">OFFSET(#REF!,31,0,1,#REF!)</definedName>
    <definedName name="pro_3">OFFSET(#REF!,61,0,1,#REF!)</definedName>
    <definedName name="pro_4">OFFSET(#REF!,89,0,1,#REF!)</definedName>
    <definedName name="prognoos_ilma_meeskonna_ja_yldkuludeta" localSheetId="0">#REF!</definedName>
    <definedName name="prognoos_ilma_meeskonna_ja_yldkuludeta">#REF!</definedName>
    <definedName name="prognoos_ilma_yldkuludeta" localSheetId="0">#REF!</definedName>
    <definedName name="prognoos_ilma_yldkuludeta">#REF!</definedName>
    <definedName name="prognoos_ilma_yldkuludeta_kokku_rahavoos" localSheetId="0">#REF!</definedName>
    <definedName name="prognoos_ilma_yldkuludeta_kokku_rahavoos">#REF!</definedName>
    <definedName name="prognoos_kokku" localSheetId="0">#REF!</definedName>
    <definedName name="prognoos_kokku">#REF!</definedName>
    <definedName name="prognoos_kokku_koos_sissevool" localSheetId="0">#REF!</definedName>
    <definedName name="prognoos_kokku_koos_sissevool">#REF!</definedName>
    <definedName name="prognoosi_muutmise_aeg" localSheetId="0">#REF!</definedName>
    <definedName name="prognoosi_muutmise_aeg">[10]algne_eelarve_prognoosiga!#REF!</definedName>
    <definedName name="prognoosi_periood" localSheetId="0">#REF!</definedName>
    <definedName name="prognoosi_periood">#REF!</definedName>
    <definedName name="projekti_nimi" localSheetId="0">#REF!</definedName>
    <definedName name="projekti_nimi">[4]eelarve!$F$4</definedName>
    <definedName name="projekti_nr" localSheetId="0">#REF!</definedName>
    <definedName name="projekti_nr">[4]eelarve!$F$5</definedName>
    <definedName name="protsent">#REF!</definedName>
    <definedName name="punktid_asukohahinnang">#REF!</definedName>
    <definedName name="põrand">#REF!</definedName>
    <definedName name="Rahastusallikad">#REF!</definedName>
    <definedName name="Reserv" localSheetId="0">#REF!</definedName>
    <definedName name="Reserv">#REF!</definedName>
    <definedName name="ryytelkond">#REF!</definedName>
    <definedName name="sdfds">#REF!</definedName>
    <definedName name="seinad">#REF!</definedName>
    <definedName name="seintelisa">#REF!</definedName>
    <definedName name="siseviimistlus">#REF!</definedName>
    <definedName name="sissevool" localSheetId="0">#REF!</definedName>
    <definedName name="sissevool">#REF!</definedName>
    <definedName name="sisu">#REF!</definedName>
    <definedName name="SOTS">#REF!</definedName>
    <definedName name="suletud_netopind" localSheetId="0">#REF!</definedName>
    <definedName name="suletud_netopind">[4]eelarve!$F$8</definedName>
    <definedName name="suurim_eelarverea_yletamine">#REF!</definedName>
    <definedName name="Tabel">#REF!</definedName>
    <definedName name="tala">#REF!</definedName>
    <definedName name="TASU">#REF!</definedName>
    <definedName name="teg">OFFSET('[1]Graafiku jaoks'!$B$2,0,'[1]Graafiku jaoks'!$D$17,1,'[1]Graafiku jaoks'!$D$20)</definedName>
    <definedName name="teg_1">OFFSET(#REF!,0,0,1,#REF!)</definedName>
    <definedName name="teg_2">OFFSET(#REF!,29,0,1,#REF!)</definedName>
    <definedName name="teg_3">OFFSET(#REF!,59,0,1,#REF!)</definedName>
    <definedName name="teg_4">OFFSET(#REF!,87,0,1,#REF!)</definedName>
    <definedName name="Tehnoloog">[7]Koostamine!$D$3</definedName>
    <definedName name="Tellija">[7]Koostamine!$G$2</definedName>
    <definedName name="tellisseinad">#REF!</definedName>
    <definedName name="terastalad">#REF!</definedName>
    <definedName name="Toode">[7]Koostamine!$G$3</definedName>
    <definedName name="TRANS">#REF!</definedName>
    <definedName name="Uus">#REF!</definedName>
    <definedName name="v">#REF!</definedName>
    <definedName name="vahelagi">#REF!</definedName>
    <definedName name="Veel">#REF!</definedName>
    <definedName name="vundamendilisa">#REF!</definedName>
    <definedName name="vundament">#REF!</definedName>
    <definedName name="vundamentlisa">#REF!</definedName>
    <definedName name="võrdkülgsednurkterased">#REF!</definedName>
    <definedName name="võrdkülgsednurkterased50">#REF!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Y117" i="25" l="1"/>
  <c r="J8" i="25"/>
  <c r="D9" i="25"/>
  <c r="J9" i="25" s="1"/>
  <c r="D10" i="25"/>
  <c r="F10" i="25" s="1"/>
  <c r="D11" i="25"/>
  <c r="J11" i="25" s="1"/>
  <c r="D12" i="25"/>
  <c r="J12" i="25" s="1"/>
  <c r="D13" i="25"/>
  <c r="J13" i="25" s="1"/>
  <c r="D14" i="25"/>
  <c r="J14" i="25" s="1"/>
  <c r="D15" i="25"/>
  <c r="J15" i="25" s="1"/>
  <c r="D16" i="25"/>
  <c r="J16" i="25" s="1"/>
  <c r="D17" i="25"/>
  <c r="J17" i="25" s="1"/>
  <c r="D18" i="25"/>
  <c r="J18" i="25" s="1"/>
  <c r="D19" i="25"/>
  <c r="J19" i="25" s="1"/>
  <c r="D20" i="25"/>
  <c r="J20" i="25" s="1"/>
  <c r="D21" i="25"/>
  <c r="J21" i="25" s="1"/>
  <c r="D22" i="25"/>
  <c r="J22" i="25" s="1"/>
  <c r="D23" i="25"/>
  <c r="J23" i="25" s="1"/>
  <c r="D24" i="25"/>
  <c r="J24" i="25" s="1"/>
  <c r="D25" i="25"/>
  <c r="J25" i="25" s="1"/>
  <c r="D26" i="25"/>
  <c r="F26" i="25" s="1"/>
  <c r="D27" i="25"/>
  <c r="J27" i="25" s="1"/>
  <c r="D28" i="25"/>
  <c r="J28" i="25" s="1"/>
  <c r="D29" i="25"/>
  <c r="J29" i="25" s="1"/>
  <c r="D30" i="25"/>
  <c r="J30" i="25" s="1"/>
  <c r="D31" i="25"/>
  <c r="F31" i="25" s="1"/>
  <c r="D32" i="25"/>
  <c r="J32" i="25" s="1"/>
  <c r="D33" i="25"/>
  <c r="J33" i="25" s="1"/>
  <c r="D34" i="25"/>
  <c r="J34" i="25" s="1"/>
  <c r="D35" i="25"/>
  <c r="J35" i="25" s="1"/>
  <c r="D36" i="25"/>
  <c r="F36" i="25" s="1"/>
  <c r="D37" i="25"/>
  <c r="F37" i="25" s="1"/>
  <c r="D38" i="25"/>
  <c r="J38" i="25" s="1"/>
  <c r="D39" i="25"/>
  <c r="F39" i="25" s="1"/>
  <c r="D40" i="25"/>
  <c r="F40" i="25" s="1"/>
  <c r="D41" i="25"/>
  <c r="F41" i="25" s="1"/>
  <c r="D42" i="25"/>
  <c r="F42" i="25" s="1"/>
  <c r="D43" i="25"/>
  <c r="F43" i="25" s="1"/>
  <c r="D44" i="25"/>
  <c r="F44" i="25" s="1"/>
  <c r="D45" i="25"/>
  <c r="F45" i="25" s="1"/>
  <c r="D46" i="25"/>
  <c r="J46" i="25" s="1"/>
  <c r="D47" i="25"/>
  <c r="F47" i="25" s="1"/>
  <c r="D48" i="25"/>
  <c r="J48" i="25" s="1"/>
  <c r="D49" i="25"/>
  <c r="J49" i="25" s="1"/>
  <c r="D50" i="25"/>
  <c r="J50" i="25" s="1"/>
  <c r="D51" i="25"/>
  <c r="J51" i="25" s="1"/>
  <c r="D52" i="25"/>
  <c r="J52" i="25" s="1"/>
  <c r="D53" i="25"/>
  <c r="F53" i="25" s="1"/>
  <c r="D54" i="25"/>
  <c r="J54" i="25" s="1"/>
  <c r="D55" i="25"/>
  <c r="F55" i="25" s="1"/>
  <c r="D56" i="25"/>
  <c r="F56" i="25" s="1"/>
  <c r="D57" i="25"/>
  <c r="F57" i="25" s="1"/>
  <c r="D58" i="25"/>
  <c r="F58" i="25" s="1"/>
  <c r="D59" i="25"/>
  <c r="F59" i="25" s="1"/>
  <c r="D60" i="25"/>
  <c r="F60" i="25" s="1"/>
  <c r="D61" i="25"/>
  <c r="F61" i="25" s="1"/>
  <c r="D62" i="25"/>
  <c r="J62" i="25" s="1"/>
  <c r="D63" i="25"/>
  <c r="F63" i="25" s="1"/>
  <c r="D64" i="25"/>
  <c r="J64" i="25" s="1"/>
  <c r="D65" i="25"/>
  <c r="J65" i="25" s="1"/>
  <c r="D66" i="25"/>
  <c r="J66" i="25" s="1"/>
  <c r="D67" i="25"/>
  <c r="J67" i="25" s="1"/>
  <c r="D68" i="25"/>
  <c r="F68" i="25" s="1"/>
  <c r="D69" i="25"/>
  <c r="F69" i="25" s="1"/>
  <c r="D70" i="25"/>
  <c r="J70" i="25" s="1"/>
  <c r="D71" i="25"/>
  <c r="F71" i="25" s="1"/>
  <c r="D72" i="25"/>
  <c r="F72" i="25" s="1"/>
  <c r="D73" i="25"/>
  <c r="F73" i="25" s="1"/>
  <c r="D74" i="25"/>
  <c r="F74" i="25" s="1"/>
  <c r="D75" i="25"/>
  <c r="F75" i="25" s="1"/>
  <c r="D76" i="25"/>
  <c r="F76" i="25" s="1"/>
  <c r="D77" i="25"/>
  <c r="F77" i="25" s="1"/>
  <c r="D78" i="25"/>
  <c r="J78" i="25" s="1"/>
  <c r="D79" i="25"/>
  <c r="F79" i="25" s="1"/>
  <c r="D80" i="25"/>
  <c r="J80" i="25" s="1"/>
  <c r="D81" i="25"/>
  <c r="J81" i="25" s="1"/>
  <c r="D82" i="25"/>
  <c r="J82" i="25" s="1"/>
  <c r="D83" i="25"/>
  <c r="J83" i="25" s="1"/>
  <c r="D84" i="25"/>
  <c r="J84" i="25" s="1"/>
  <c r="D85" i="25"/>
  <c r="F85" i="25" s="1"/>
  <c r="D86" i="25"/>
  <c r="J86" i="25" s="1"/>
  <c r="D87" i="25"/>
  <c r="F87" i="25" s="1"/>
  <c r="D88" i="25"/>
  <c r="F88" i="25" s="1"/>
  <c r="D89" i="25"/>
  <c r="F89" i="25" s="1"/>
  <c r="D90" i="25"/>
  <c r="F90" i="25" s="1"/>
  <c r="D91" i="25"/>
  <c r="F91" i="25" s="1"/>
  <c r="D92" i="25"/>
  <c r="F92" i="25" s="1"/>
  <c r="D93" i="25"/>
  <c r="F93" i="25" s="1"/>
  <c r="D94" i="25"/>
  <c r="J94" i="25" s="1"/>
  <c r="D95" i="25"/>
  <c r="F95" i="25" s="1"/>
  <c r="D96" i="25"/>
  <c r="J96" i="25" s="1"/>
  <c r="D97" i="25"/>
  <c r="J97" i="25" s="1"/>
  <c r="D98" i="25"/>
  <c r="J98" i="25" s="1"/>
  <c r="D99" i="25"/>
  <c r="J99" i="25" s="1"/>
  <c r="D100" i="25"/>
  <c r="J100" i="25" s="1"/>
  <c r="D101" i="25"/>
  <c r="J101" i="25" s="1"/>
  <c r="D102" i="25"/>
  <c r="F102" i="25" s="1"/>
  <c r="D103" i="25"/>
  <c r="J103" i="25" s="1"/>
  <c r="D104" i="25"/>
  <c r="F104" i="25" s="1"/>
  <c r="D105" i="25"/>
  <c r="F105" i="25" s="1"/>
  <c r="D106" i="25"/>
  <c r="J106" i="25" s="1"/>
  <c r="F7" i="25"/>
  <c r="AH8" i="25"/>
  <c r="AI8" i="25"/>
  <c r="AJ8" i="25"/>
  <c r="AK8" i="25"/>
  <c r="AL8" i="25"/>
  <c r="AM8" i="25"/>
  <c r="AN8" i="25"/>
  <c r="AO8" i="25"/>
  <c r="AH9" i="25"/>
  <c r="AI9" i="25"/>
  <c r="AJ9" i="25"/>
  <c r="AK9" i="25"/>
  <c r="AL9" i="25"/>
  <c r="AM9" i="25"/>
  <c r="AN9" i="25"/>
  <c r="AO9" i="25"/>
  <c r="AH10" i="25"/>
  <c r="AI10" i="25"/>
  <c r="AJ10" i="25"/>
  <c r="AK10" i="25"/>
  <c r="AL10" i="25"/>
  <c r="AM10" i="25"/>
  <c r="AN10" i="25"/>
  <c r="AO10" i="25"/>
  <c r="AH11" i="25"/>
  <c r="AI11" i="25"/>
  <c r="AJ11" i="25"/>
  <c r="AK11" i="25"/>
  <c r="AL11" i="25"/>
  <c r="AM11" i="25"/>
  <c r="AN11" i="25"/>
  <c r="AO11" i="25"/>
  <c r="AH12" i="25"/>
  <c r="AI12" i="25"/>
  <c r="AJ12" i="25"/>
  <c r="AK12" i="25"/>
  <c r="AL12" i="25"/>
  <c r="AM12" i="25"/>
  <c r="AN12" i="25"/>
  <c r="AO12" i="25"/>
  <c r="AH13" i="25"/>
  <c r="AI13" i="25"/>
  <c r="AJ13" i="25"/>
  <c r="AK13" i="25"/>
  <c r="AL13" i="25"/>
  <c r="AM13" i="25"/>
  <c r="AN13" i="25"/>
  <c r="AO13" i="25"/>
  <c r="AH14" i="25"/>
  <c r="AI14" i="25"/>
  <c r="AJ14" i="25"/>
  <c r="AK14" i="25"/>
  <c r="AL14" i="25"/>
  <c r="AM14" i="25"/>
  <c r="AN14" i="25"/>
  <c r="AO14" i="25"/>
  <c r="AH15" i="25"/>
  <c r="AI15" i="25"/>
  <c r="AJ15" i="25"/>
  <c r="AK15" i="25"/>
  <c r="AL15" i="25"/>
  <c r="AM15" i="25"/>
  <c r="AN15" i="25"/>
  <c r="AO15" i="25"/>
  <c r="AH16" i="25"/>
  <c r="AI16" i="25"/>
  <c r="AJ16" i="25"/>
  <c r="AK16" i="25"/>
  <c r="AL16" i="25"/>
  <c r="AM16" i="25"/>
  <c r="AN16" i="25"/>
  <c r="AO16" i="25"/>
  <c r="AH17" i="25"/>
  <c r="AI17" i="25"/>
  <c r="AJ17" i="25"/>
  <c r="AK17" i="25"/>
  <c r="AL17" i="25"/>
  <c r="AM17" i="25"/>
  <c r="AN17" i="25"/>
  <c r="AO17" i="25"/>
  <c r="AH18" i="25"/>
  <c r="AI18" i="25"/>
  <c r="AJ18" i="25"/>
  <c r="AK18" i="25"/>
  <c r="AL18" i="25"/>
  <c r="AM18" i="25"/>
  <c r="AN18" i="25"/>
  <c r="AO18" i="25"/>
  <c r="AH19" i="25"/>
  <c r="AI19" i="25"/>
  <c r="AJ19" i="25"/>
  <c r="AK19" i="25"/>
  <c r="AL19" i="25"/>
  <c r="AM19" i="25"/>
  <c r="AN19" i="25"/>
  <c r="AO19" i="25"/>
  <c r="AH20" i="25"/>
  <c r="AI20" i="25"/>
  <c r="AJ20" i="25"/>
  <c r="AK20" i="25"/>
  <c r="AL20" i="25"/>
  <c r="AM20" i="25"/>
  <c r="AN20" i="25"/>
  <c r="AO20" i="25"/>
  <c r="AH21" i="25"/>
  <c r="AI21" i="25"/>
  <c r="AJ21" i="25"/>
  <c r="AK21" i="25"/>
  <c r="AL21" i="25"/>
  <c r="AM21" i="25"/>
  <c r="AN21" i="25"/>
  <c r="AW21" i="25" s="1"/>
  <c r="AO21" i="25"/>
  <c r="AH22" i="25"/>
  <c r="AI22" i="25"/>
  <c r="AJ22" i="25"/>
  <c r="AK22" i="25"/>
  <c r="AL22" i="25"/>
  <c r="AM22" i="25"/>
  <c r="AN22" i="25"/>
  <c r="AO22" i="25"/>
  <c r="AH23" i="25"/>
  <c r="AI23" i="25"/>
  <c r="AJ23" i="25"/>
  <c r="AK23" i="25"/>
  <c r="AL23" i="25"/>
  <c r="AM23" i="25"/>
  <c r="AN23" i="25"/>
  <c r="AO23" i="25"/>
  <c r="AH24" i="25"/>
  <c r="AI24" i="25"/>
  <c r="AJ24" i="25"/>
  <c r="AK24" i="25"/>
  <c r="AL24" i="25"/>
  <c r="AM24" i="25"/>
  <c r="AN24" i="25"/>
  <c r="AO24" i="25"/>
  <c r="AH25" i="25"/>
  <c r="AI25" i="25"/>
  <c r="AJ25" i="25"/>
  <c r="AK25" i="25"/>
  <c r="AL25" i="25"/>
  <c r="AM25" i="25"/>
  <c r="AN25" i="25"/>
  <c r="AO25" i="25"/>
  <c r="AH26" i="25"/>
  <c r="AI26" i="25"/>
  <c r="AJ26" i="25"/>
  <c r="AK26" i="25"/>
  <c r="AL26" i="25"/>
  <c r="AM26" i="25"/>
  <c r="AN26" i="25"/>
  <c r="AO26" i="25"/>
  <c r="AH27" i="25"/>
  <c r="AI27" i="25"/>
  <c r="AJ27" i="25"/>
  <c r="AK27" i="25"/>
  <c r="AL27" i="25"/>
  <c r="AM27" i="25"/>
  <c r="AN27" i="25"/>
  <c r="AO27" i="25"/>
  <c r="AH28" i="25"/>
  <c r="AI28" i="25"/>
  <c r="AJ28" i="25"/>
  <c r="AK28" i="25"/>
  <c r="AL28" i="25"/>
  <c r="AM28" i="25"/>
  <c r="AN28" i="25"/>
  <c r="AO28" i="25"/>
  <c r="AH29" i="25"/>
  <c r="AI29" i="25"/>
  <c r="AJ29" i="25"/>
  <c r="AK29" i="25"/>
  <c r="AL29" i="25"/>
  <c r="AM29" i="25"/>
  <c r="AN29" i="25"/>
  <c r="AO29" i="25"/>
  <c r="AH30" i="25"/>
  <c r="AI30" i="25"/>
  <c r="AJ30" i="25"/>
  <c r="AK30" i="25"/>
  <c r="AL30" i="25"/>
  <c r="AM30" i="25"/>
  <c r="AN30" i="25"/>
  <c r="AO30" i="25"/>
  <c r="AH31" i="25"/>
  <c r="AI31" i="25"/>
  <c r="AJ31" i="25"/>
  <c r="AK31" i="25"/>
  <c r="AL31" i="25"/>
  <c r="AM31" i="25"/>
  <c r="AN31" i="25"/>
  <c r="AO31" i="25"/>
  <c r="AH32" i="25"/>
  <c r="AI32" i="25"/>
  <c r="AJ32" i="25"/>
  <c r="AK32" i="25"/>
  <c r="AL32" i="25"/>
  <c r="AM32" i="25"/>
  <c r="AN32" i="25"/>
  <c r="AO32" i="25"/>
  <c r="AH33" i="25"/>
  <c r="AI33" i="25"/>
  <c r="AJ33" i="25"/>
  <c r="AK33" i="25"/>
  <c r="AL33" i="25"/>
  <c r="AM33" i="25"/>
  <c r="AN33" i="25"/>
  <c r="AO33" i="25"/>
  <c r="AH34" i="25"/>
  <c r="AI34" i="25"/>
  <c r="AJ34" i="25"/>
  <c r="AK34" i="25"/>
  <c r="AL34" i="25"/>
  <c r="AM34" i="25"/>
  <c r="AN34" i="25"/>
  <c r="AO34" i="25"/>
  <c r="AH35" i="25"/>
  <c r="AI35" i="25"/>
  <c r="AJ35" i="25"/>
  <c r="AK35" i="25"/>
  <c r="AL35" i="25"/>
  <c r="AM35" i="25"/>
  <c r="AN35" i="25"/>
  <c r="AO35" i="25"/>
  <c r="AH36" i="25"/>
  <c r="AI36" i="25"/>
  <c r="AJ36" i="25"/>
  <c r="AK36" i="25"/>
  <c r="AL36" i="25"/>
  <c r="AM36" i="25"/>
  <c r="AN36" i="25"/>
  <c r="AO36" i="25"/>
  <c r="AH37" i="25"/>
  <c r="AI37" i="25"/>
  <c r="AJ37" i="25"/>
  <c r="AK37" i="25"/>
  <c r="AL37" i="25"/>
  <c r="AM37" i="25"/>
  <c r="AN37" i="25"/>
  <c r="AO37" i="25"/>
  <c r="AH38" i="25"/>
  <c r="AI38" i="25"/>
  <c r="AJ38" i="25"/>
  <c r="AK38" i="25"/>
  <c r="AL38" i="25"/>
  <c r="AM38" i="25"/>
  <c r="AN38" i="25"/>
  <c r="AO38" i="25"/>
  <c r="AH39" i="25"/>
  <c r="AI39" i="25"/>
  <c r="AJ39" i="25"/>
  <c r="AK39" i="25"/>
  <c r="AL39" i="25"/>
  <c r="AM39" i="25"/>
  <c r="AN39" i="25"/>
  <c r="AO39" i="25"/>
  <c r="AH40" i="25"/>
  <c r="AI40" i="25"/>
  <c r="AJ40" i="25"/>
  <c r="AK40" i="25"/>
  <c r="AL40" i="25"/>
  <c r="AM40" i="25"/>
  <c r="AN40" i="25"/>
  <c r="AO40" i="25"/>
  <c r="AH41" i="25"/>
  <c r="AI41" i="25"/>
  <c r="AJ41" i="25"/>
  <c r="AK41" i="25"/>
  <c r="AL41" i="25"/>
  <c r="AM41" i="25"/>
  <c r="AN41" i="25"/>
  <c r="AO41" i="25"/>
  <c r="AH42" i="25"/>
  <c r="AI42" i="25"/>
  <c r="AJ42" i="25"/>
  <c r="AK42" i="25"/>
  <c r="AL42" i="25"/>
  <c r="AM42" i="25"/>
  <c r="AN42" i="25"/>
  <c r="AO42" i="25"/>
  <c r="AH43" i="25"/>
  <c r="AI43" i="25"/>
  <c r="AJ43" i="25"/>
  <c r="AK43" i="25"/>
  <c r="AL43" i="25"/>
  <c r="AM43" i="25"/>
  <c r="AN43" i="25"/>
  <c r="AO43" i="25"/>
  <c r="AH44" i="25"/>
  <c r="AI44" i="25"/>
  <c r="AJ44" i="25"/>
  <c r="AK44" i="25"/>
  <c r="AL44" i="25"/>
  <c r="AM44" i="25"/>
  <c r="AN44" i="25"/>
  <c r="AO44" i="25"/>
  <c r="AH45" i="25"/>
  <c r="AI45" i="25"/>
  <c r="AJ45" i="25"/>
  <c r="AK45" i="25"/>
  <c r="AL45" i="25"/>
  <c r="AM45" i="25"/>
  <c r="AN45" i="25"/>
  <c r="AO45" i="25"/>
  <c r="AH46" i="25"/>
  <c r="AI46" i="25"/>
  <c r="AJ46" i="25"/>
  <c r="AK46" i="25"/>
  <c r="AL46" i="25"/>
  <c r="AM46" i="25"/>
  <c r="AN46" i="25"/>
  <c r="AO46" i="25"/>
  <c r="AH47" i="25"/>
  <c r="AI47" i="25"/>
  <c r="AJ47" i="25"/>
  <c r="AK47" i="25"/>
  <c r="AL47" i="25"/>
  <c r="AM47" i="25"/>
  <c r="AN47" i="25"/>
  <c r="AO47" i="25"/>
  <c r="AH48" i="25"/>
  <c r="AI48" i="25"/>
  <c r="AJ48" i="25"/>
  <c r="AK48" i="25"/>
  <c r="AL48" i="25"/>
  <c r="AM48" i="25"/>
  <c r="AN48" i="25"/>
  <c r="AO48" i="25"/>
  <c r="AH49" i="25"/>
  <c r="AI49" i="25"/>
  <c r="AJ49" i="25"/>
  <c r="AK49" i="25"/>
  <c r="AL49" i="25"/>
  <c r="AM49" i="25"/>
  <c r="AN49" i="25"/>
  <c r="AO49" i="25"/>
  <c r="AH50" i="25"/>
  <c r="AI50" i="25"/>
  <c r="AJ50" i="25"/>
  <c r="AK50" i="25"/>
  <c r="AL50" i="25"/>
  <c r="AM50" i="25"/>
  <c r="AN50" i="25"/>
  <c r="AO50" i="25"/>
  <c r="AH51" i="25"/>
  <c r="AI51" i="25"/>
  <c r="AJ51" i="25"/>
  <c r="AK51" i="25"/>
  <c r="AL51" i="25"/>
  <c r="AM51" i="25"/>
  <c r="AN51" i="25"/>
  <c r="AO51" i="25"/>
  <c r="AH52" i="25"/>
  <c r="AI52" i="25"/>
  <c r="AJ52" i="25"/>
  <c r="AK52" i="25"/>
  <c r="AL52" i="25"/>
  <c r="AM52" i="25"/>
  <c r="AN52" i="25"/>
  <c r="AO52" i="25"/>
  <c r="AH53" i="25"/>
  <c r="AI53" i="25"/>
  <c r="AJ53" i="25"/>
  <c r="AK53" i="25"/>
  <c r="AL53" i="25"/>
  <c r="AM53" i="25"/>
  <c r="AN53" i="25"/>
  <c r="AO53" i="25"/>
  <c r="AH54" i="25"/>
  <c r="AI54" i="25"/>
  <c r="AJ54" i="25"/>
  <c r="AK54" i="25"/>
  <c r="AL54" i="25"/>
  <c r="AM54" i="25"/>
  <c r="AN54" i="25"/>
  <c r="AO54" i="25"/>
  <c r="AH55" i="25"/>
  <c r="AI55" i="25"/>
  <c r="AJ55" i="25"/>
  <c r="AK55" i="25"/>
  <c r="AL55" i="25"/>
  <c r="AM55" i="25"/>
  <c r="AN55" i="25"/>
  <c r="AO55" i="25"/>
  <c r="AH56" i="25"/>
  <c r="AI56" i="25"/>
  <c r="AJ56" i="25"/>
  <c r="AK56" i="25"/>
  <c r="AL56" i="25"/>
  <c r="AM56" i="25"/>
  <c r="AN56" i="25"/>
  <c r="AO56" i="25"/>
  <c r="AH57" i="25"/>
  <c r="AI57" i="25"/>
  <c r="AJ57" i="25"/>
  <c r="AK57" i="25"/>
  <c r="AL57" i="25"/>
  <c r="AM57" i="25"/>
  <c r="AN57" i="25"/>
  <c r="AO57" i="25"/>
  <c r="AH58" i="25"/>
  <c r="AI58" i="25"/>
  <c r="AJ58" i="25"/>
  <c r="AK58" i="25"/>
  <c r="AL58" i="25"/>
  <c r="AM58" i="25"/>
  <c r="AN58" i="25"/>
  <c r="AO58" i="25"/>
  <c r="AH59" i="25"/>
  <c r="AI59" i="25"/>
  <c r="AJ59" i="25"/>
  <c r="AK59" i="25"/>
  <c r="AL59" i="25"/>
  <c r="AM59" i="25"/>
  <c r="AN59" i="25"/>
  <c r="AO59" i="25"/>
  <c r="AH60" i="25"/>
  <c r="AI60" i="25"/>
  <c r="AJ60" i="25"/>
  <c r="AK60" i="25"/>
  <c r="AL60" i="25"/>
  <c r="AM60" i="25"/>
  <c r="AN60" i="25"/>
  <c r="AO60" i="25"/>
  <c r="AH61" i="25"/>
  <c r="AI61" i="25"/>
  <c r="AJ61" i="25"/>
  <c r="AK61" i="25"/>
  <c r="AL61" i="25"/>
  <c r="AM61" i="25"/>
  <c r="AN61" i="25"/>
  <c r="AO61" i="25"/>
  <c r="AH62" i="25"/>
  <c r="AI62" i="25"/>
  <c r="AJ62" i="25"/>
  <c r="AK62" i="25"/>
  <c r="AL62" i="25"/>
  <c r="AM62" i="25"/>
  <c r="AN62" i="25"/>
  <c r="AO62" i="25"/>
  <c r="AH63" i="25"/>
  <c r="AI63" i="25"/>
  <c r="AJ63" i="25"/>
  <c r="AK63" i="25"/>
  <c r="AL63" i="25"/>
  <c r="AM63" i="25"/>
  <c r="AN63" i="25"/>
  <c r="AO63" i="25"/>
  <c r="AH64" i="25"/>
  <c r="AI64" i="25"/>
  <c r="AJ64" i="25"/>
  <c r="AK64" i="25"/>
  <c r="AL64" i="25"/>
  <c r="AM64" i="25"/>
  <c r="AN64" i="25"/>
  <c r="AO64" i="25"/>
  <c r="AH65" i="25"/>
  <c r="AI65" i="25"/>
  <c r="AJ65" i="25"/>
  <c r="AK65" i="25"/>
  <c r="AL65" i="25"/>
  <c r="AM65" i="25"/>
  <c r="AN65" i="25"/>
  <c r="AO65" i="25"/>
  <c r="AH66" i="25"/>
  <c r="AI66" i="25"/>
  <c r="AJ66" i="25"/>
  <c r="AK66" i="25"/>
  <c r="AL66" i="25"/>
  <c r="AM66" i="25"/>
  <c r="AN66" i="25"/>
  <c r="AO66" i="25"/>
  <c r="AH67" i="25"/>
  <c r="AI67" i="25"/>
  <c r="AJ67" i="25"/>
  <c r="AK67" i="25"/>
  <c r="AL67" i="25"/>
  <c r="AM67" i="25"/>
  <c r="AN67" i="25"/>
  <c r="AO67" i="25"/>
  <c r="AH68" i="25"/>
  <c r="AI68" i="25"/>
  <c r="AJ68" i="25"/>
  <c r="AK68" i="25"/>
  <c r="AL68" i="25"/>
  <c r="AM68" i="25"/>
  <c r="AN68" i="25"/>
  <c r="AO68" i="25"/>
  <c r="AH69" i="25"/>
  <c r="AI69" i="25"/>
  <c r="AJ69" i="25"/>
  <c r="AK69" i="25"/>
  <c r="AL69" i="25"/>
  <c r="AM69" i="25"/>
  <c r="AN69" i="25"/>
  <c r="AO69" i="25"/>
  <c r="AH70" i="25"/>
  <c r="AI70" i="25"/>
  <c r="AJ70" i="25"/>
  <c r="AK70" i="25"/>
  <c r="AL70" i="25"/>
  <c r="AM70" i="25"/>
  <c r="AN70" i="25"/>
  <c r="AO70" i="25"/>
  <c r="AH71" i="25"/>
  <c r="AI71" i="25"/>
  <c r="AJ71" i="25"/>
  <c r="AK71" i="25"/>
  <c r="AL71" i="25"/>
  <c r="AM71" i="25"/>
  <c r="AN71" i="25"/>
  <c r="AO71" i="25"/>
  <c r="AH72" i="25"/>
  <c r="AI72" i="25"/>
  <c r="AJ72" i="25"/>
  <c r="AK72" i="25"/>
  <c r="AL72" i="25"/>
  <c r="AM72" i="25"/>
  <c r="AN72" i="25"/>
  <c r="AO72" i="25"/>
  <c r="AH73" i="25"/>
  <c r="AI73" i="25"/>
  <c r="AJ73" i="25"/>
  <c r="AK73" i="25"/>
  <c r="AL73" i="25"/>
  <c r="AM73" i="25"/>
  <c r="AN73" i="25"/>
  <c r="AO73" i="25"/>
  <c r="AH74" i="25"/>
  <c r="AI74" i="25"/>
  <c r="AJ74" i="25"/>
  <c r="AK74" i="25"/>
  <c r="AL74" i="25"/>
  <c r="AM74" i="25"/>
  <c r="AN74" i="25"/>
  <c r="AO74" i="25"/>
  <c r="AH75" i="25"/>
  <c r="AI75" i="25"/>
  <c r="AJ75" i="25"/>
  <c r="AK75" i="25"/>
  <c r="AL75" i="25"/>
  <c r="AM75" i="25"/>
  <c r="AN75" i="25"/>
  <c r="AO75" i="25"/>
  <c r="AH76" i="25"/>
  <c r="AI76" i="25"/>
  <c r="AJ76" i="25"/>
  <c r="AK76" i="25"/>
  <c r="AL76" i="25"/>
  <c r="AM76" i="25"/>
  <c r="AN76" i="25"/>
  <c r="AO76" i="25"/>
  <c r="AH77" i="25"/>
  <c r="AI77" i="25"/>
  <c r="AJ77" i="25"/>
  <c r="AK77" i="25"/>
  <c r="AL77" i="25"/>
  <c r="AM77" i="25"/>
  <c r="AN77" i="25"/>
  <c r="AO77" i="25"/>
  <c r="AH78" i="25"/>
  <c r="AI78" i="25"/>
  <c r="AJ78" i="25"/>
  <c r="AK78" i="25"/>
  <c r="AL78" i="25"/>
  <c r="AM78" i="25"/>
  <c r="AN78" i="25"/>
  <c r="AO78" i="25"/>
  <c r="AH79" i="25"/>
  <c r="AI79" i="25"/>
  <c r="AJ79" i="25"/>
  <c r="AK79" i="25"/>
  <c r="AL79" i="25"/>
  <c r="AM79" i="25"/>
  <c r="AN79" i="25"/>
  <c r="AO79" i="25"/>
  <c r="AH80" i="25"/>
  <c r="AI80" i="25"/>
  <c r="AJ80" i="25"/>
  <c r="AK80" i="25"/>
  <c r="AL80" i="25"/>
  <c r="AM80" i="25"/>
  <c r="AN80" i="25"/>
  <c r="AO80" i="25"/>
  <c r="AH81" i="25"/>
  <c r="AI81" i="25"/>
  <c r="AJ81" i="25"/>
  <c r="AK81" i="25"/>
  <c r="AL81" i="25"/>
  <c r="AM81" i="25"/>
  <c r="AN81" i="25"/>
  <c r="AO81" i="25"/>
  <c r="AH82" i="25"/>
  <c r="AI82" i="25"/>
  <c r="AJ82" i="25"/>
  <c r="AK82" i="25"/>
  <c r="AL82" i="25"/>
  <c r="AM82" i="25"/>
  <c r="AN82" i="25"/>
  <c r="AO82" i="25"/>
  <c r="AH83" i="25"/>
  <c r="AI83" i="25"/>
  <c r="AJ83" i="25"/>
  <c r="AK83" i="25"/>
  <c r="AL83" i="25"/>
  <c r="AM83" i="25"/>
  <c r="AN83" i="25"/>
  <c r="AO83" i="25"/>
  <c r="AH84" i="25"/>
  <c r="AI84" i="25"/>
  <c r="AJ84" i="25"/>
  <c r="AK84" i="25"/>
  <c r="AL84" i="25"/>
  <c r="AM84" i="25"/>
  <c r="AN84" i="25"/>
  <c r="AO84" i="25"/>
  <c r="AH85" i="25"/>
  <c r="AI85" i="25"/>
  <c r="AJ85" i="25"/>
  <c r="AK85" i="25"/>
  <c r="AL85" i="25"/>
  <c r="AM85" i="25"/>
  <c r="AN85" i="25"/>
  <c r="AO85" i="25"/>
  <c r="AH86" i="25"/>
  <c r="AI86" i="25"/>
  <c r="AJ86" i="25"/>
  <c r="AK86" i="25"/>
  <c r="AL86" i="25"/>
  <c r="AM86" i="25"/>
  <c r="AN86" i="25"/>
  <c r="AO86" i="25"/>
  <c r="AH87" i="25"/>
  <c r="AI87" i="25"/>
  <c r="AJ87" i="25"/>
  <c r="AK87" i="25"/>
  <c r="AL87" i="25"/>
  <c r="AM87" i="25"/>
  <c r="AN87" i="25"/>
  <c r="AO87" i="25"/>
  <c r="AH88" i="25"/>
  <c r="AI88" i="25"/>
  <c r="AJ88" i="25"/>
  <c r="AK88" i="25"/>
  <c r="AL88" i="25"/>
  <c r="AM88" i="25"/>
  <c r="AN88" i="25"/>
  <c r="AO88" i="25"/>
  <c r="AH89" i="25"/>
  <c r="AI89" i="25"/>
  <c r="AJ89" i="25"/>
  <c r="AK89" i="25"/>
  <c r="AL89" i="25"/>
  <c r="AM89" i="25"/>
  <c r="AN89" i="25"/>
  <c r="AO89" i="25"/>
  <c r="AH90" i="25"/>
  <c r="AI90" i="25"/>
  <c r="AJ90" i="25"/>
  <c r="AK90" i="25"/>
  <c r="AL90" i="25"/>
  <c r="AM90" i="25"/>
  <c r="AN90" i="25"/>
  <c r="AO90" i="25"/>
  <c r="AH91" i="25"/>
  <c r="AI91" i="25"/>
  <c r="AJ91" i="25"/>
  <c r="AK91" i="25"/>
  <c r="AL91" i="25"/>
  <c r="AM91" i="25"/>
  <c r="AN91" i="25"/>
  <c r="AO91" i="25"/>
  <c r="AH92" i="25"/>
  <c r="AI92" i="25"/>
  <c r="AJ92" i="25"/>
  <c r="AK92" i="25"/>
  <c r="AL92" i="25"/>
  <c r="AM92" i="25"/>
  <c r="AN92" i="25"/>
  <c r="AO92" i="25"/>
  <c r="AH93" i="25"/>
  <c r="AI93" i="25"/>
  <c r="AJ93" i="25"/>
  <c r="AK93" i="25"/>
  <c r="AL93" i="25"/>
  <c r="AM93" i="25"/>
  <c r="AN93" i="25"/>
  <c r="AO93" i="25"/>
  <c r="AH94" i="25"/>
  <c r="AI94" i="25"/>
  <c r="AJ94" i="25"/>
  <c r="AK94" i="25"/>
  <c r="AL94" i="25"/>
  <c r="AM94" i="25"/>
  <c r="AN94" i="25"/>
  <c r="AO94" i="25"/>
  <c r="AH95" i="25"/>
  <c r="AI95" i="25"/>
  <c r="AJ95" i="25"/>
  <c r="AK95" i="25"/>
  <c r="AL95" i="25"/>
  <c r="AM95" i="25"/>
  <c r="AN95" i="25"/>
  <c r="AO95" i="25"/>
  <c r="AH96" i="25"/>
  <c r="AI96" i="25"/>
  <c r="AJ96" i="25"/>
  <c r="AK96" i="25"/>
  <c r="AL96" i="25"/>
  <c r="AM96" i="25"/>
  <c r="AN96" i="25"/>
  <c r="AO96" i="25"/>
  <c r="AH97" i="25"/>
  <c r="AI97" i="25"/>
  <c r="AJ97" i="25"/>
  <c r="AK97" i="25"/>
  <c r="AL97" i="25"/>
  <c r="AM97" i="25"/>
  <c r="AN97" i="25"/>
  <c r="AO97" i="25"/>
  <c r="AH98" i="25"/>
  <c r="AI98" i="25"/>
  <c r="AJ98" i="25"/>
  <c r="AK98" i="25"/>
  <c r="AL98" i="25"/>
  <c r="AM98" i="25"/>
  <c r="AN98" i="25"/>
  <c r="AH99" i="25"/>
  <c r="AI99" i="25"/>
  <c r="AJ99" i="25"/>
  <c r="AK99" i="25"/>
  <c r="AL99" i="25"/>
  <c r="AM99" i="25"/>
  <c r="AN99" i="25"/>
  <c r="AO99" i="25"/>
  <c r="AH100" i="25"/>
  <c r="AI100" i="25"/>
  <c r="AJ100" i="25"/>
  <c r="AK100" i="25"/>
  <c r="AL100" i="25"/>
  <c r="AM100" i="25"/>
  <c r="AN100" i="25"/>
  <c r="AO100" i="25"/>
  <c r="AH101" i="25"/>
  <c r="AI101" i="25"/>
  <c r="AJ101" i="25"/>
  <c r="AK101" i="25"/>
  <c r="AL101" i="25"/>
  <c r="AM101" i="25"/>
  <c r="AN101" i="25"/>
  <c r="AO101" i="25"/>
  <c r="AH102" i="25"/>
  <c r="AI102" i="25"/>
  <c r="AJ102" i="25"/>
  <c r="AK102" i="25"/>
  <c r="AL102" i="25"/>
  <c r="AM102" i="25"/>
  <c r="AN102" i="25"/>
  <c r="AO102" i="25"/>
  <c r="AH103" i="25"/>
  <c r="AI103" i="25"/>
  <c r="AJ103" i="25"/>
  <c r="AK103" i="25"/>
  <c r="AL103" i="25"/>
  <c r="AM103" i="25"/>
  <c r="AN103" i="25"/>
  <c r="AO103" i="25"/>
  <c r="AH104" i="25"/>
  <c r="AI104" i="25"/>
  <c r="AJ104" i="25"/>
  <c r="AK104" i="25"/>
  <c r="AL104" i="25"/>
  <c r="AM104" i="25"/>
  <c r="AN104" i="25"/>
  <c r="AO104" i="25"/>
  <c r="AH105" i="25"/>
  <c r="AI105" i="25"/>
  <c r="AJ105" i="25"/>
  <c r="AK105" i="25"/>
  <c r="AL105" i="25"/>
  <c r="AM105" i="25"/>
  <c r="AN105" i="25"/>
  <c r="AO105" i="25"/>
  <c r="AH106" i="25"/>
  <c r="AI106" i="25"/>
  <c r="AJ106" i="25"/>
  <c r="AK106" i="25"/>
  <c r="AL106" i="25"/>
  <c r="AM106" i="25"/>
  <c r="AN106" i="25"/>
  <c r="AO106" i="25"/>
  <c r="AO7" i="25"/>
  <c r="AN7" i="25"/>
  <c r="AM7" i="25"/>
  <c r="AL7" i="25"/>
  <c r="AK7" i="25"/>
  <c r="AJ7" i="25"/>
  <c r="AI7" i="25"/>
  <c r="AH7" i="25"/>
  <c r="AW6" i="25"/>
  <c r="AW110" i="25"/>
  <c r="AW109" i="25"/>
  <c r="AW108" i="25"/>
  <c r="AN6" i="25"/>
  <c r="AN110" i="25"/>
  <c r="AN109" i="25"/>
  <c r="AN108" i="25"/>
  <c r="X6" i="25"/>
  <c r="W6" i="25"/>
  <c r="X110" i="25"/>
  <c r="X109" i="25"/>
  <c r="X108" i="25"/>
  <c r="X106" i="25"/>
  <c r="X105" i="25"/>
  <c r="X104" i="25"/>
  <c r="X103" i="25"/>
  <c r="X102" i="25"/>
  <c r="X101" i="25"/>
  <c r="X100" i="25"/>
  <c r="X99" i="25"/>
  <c r="X98" i="25"/>
  <c r="X97" i="25"/>
  <c r="X96" i="25"/>
  <c r="X95" i="25"/>
  <c r="X94" i="25"/>
  <c r="X93" i="25"/>
  <c r="X92" i="25"/>
  <c r="X91" i="25"/>
  <c r="X90" i="25"/>
  <c r="X89" i="25"/>
  <c r="X88" i="25"/>
  <c r="X87" i="25"/>
  <c r="X86" i="25"/>
  <c r="X85" i="25"/>
  <c r="X84" i="25"/>
  <c r="X83" i="25"/>
  <c r="X82" i="25"/>
  <c r="X81" i="25"/>
  <c r="X80" i="25"/>
  <c r="AW80" i="25" s="1"/>
  <c r="X79" i="25"/>
  <c r="X78" i="25"/>
  <c r="X77" i="25"/>
  <c r="X76" i="25"/>
  <c r="X75" i="25"/>
  <c r="X74" i="25"/>
  <c r="X73" i="25"/>
  <c r="X72" i="25"/>
  <c r="X71" i="25"/>
  <c r="X70" i="25"/>
  <c r="X69" i="25"/>
  <c r="X68" i="25"/>
  <c r="X67" i="25"/>
  <c r="X66" i="25"/>
  <c r="X65" i="25"/>
  <c r="X64" i="25"/>
  <c r="X63" i="25"/>
  <c r="X62" i="25"/>
  <c r="X61" i="25"/>
  <c r="X60" i="25"/>
  <c r="X59" i="25"/>
  <c r="X58" i="25"/>
  <c r="X57" i="25"/>
  <c r="X56" i="25"/>
  <c r="X55" i="25"/>
  <c r="X54" i="25"/>
  <c r="X53" i="25"/>
  <c r="X52" i="25"/>
  <c r="X51" i="25"/>
  <c r="X50" i="25"/>
  <c r="X49" i="25"/>
  <c r="X48" i="25"/>
  <c r="X47" i="25"/>
  <c r="X46" i="25"/>
  <c r="X45" i="25"/>
  <c r="X44" i="25"/>
  <c r="X43" i="25"/>
  <c r="X42" i="25"/>
  <c r="X41" i="25"/>
  <c r="X40" i="25"/>
  <c r="X39" i="25"/>
  <c r="X38" i="25"/>
  <c r="X37" i="25"/>
  <c r="X36" i="25"/>
  <c r="X35" i="25"/>
  <c r="X34" i="25"/>
  <c r="X33" i="25"/>
  <c r="X32" i="25"/>
  <c r="X31" i="25"/>
  <c r="X30" i="25"/>
  <c r="X29" i="25"/>
  <c r="X28" i="25"/>
  <c r="X27" i="25"/>
  <c r="X26" i="25"/>
  <c r="X25" i="25"/>
  <c r="X24" i="25"/>
  <c r="X23" i="25"/>
  <c r="X22" i="25"/>
  <c r="X21" i="25"/>
  <c r="X20" i="25"/>
  <c r="X19" i="25"/>
  <c r="X18" i="25"/>
  <c r="X17" i="25"/>
  <c r="X16" i="25"/>
  <c r="X15" i="25"/>
  <c r="X14" i="25"/>
  <c r="X13" i="25"/>
  <c r="X12" i="25"/>
  <c r="AW12" i="25" s="1"/>
  <c r="X11" i="25"/>
  <c r="X10" i="25"/>
  <c r="X9" i="25"/>
  <c r="X8" i="25"/>
  <c r="X7" i="25"/>
  <c r="BB22" i="25"/>
  <c r="BB23" i="25"/>
  <c r="BB24" i="25"/>
  <c r="BB25" i="25"/>
  <c r="BB26" i="25"/>
  <c r="BB27" i="25"/>
  <c r="BB28" i="25"/>
  <c r="AO98" i="25" s="1"/>
  <c r="BB21" i="25"/>
  <c r="AW101" i="25" l="1"/>
  <c r="AW15" i="25"/>
  <c r="AW47" i="25"/>
  <c r="AW95" i="25"/>
  <c r="AW65" i="25"/>
  <c r="AW97" i="25"/>
  <c r="AW69" i="25"/>
  <c r="AW53" i="25"/>
  <c r="J37" i="25"/>
  <c r="F101" i="25"/>
  <c r="F100" i="25"/>
  <c r="F24" i="25"/>
  <c r="AW60" i="25"/>
  <c r="AW44" i="25"/>
  <c r="AW28" i="25"/>
  <c r="AW18" i="25"/>
  <c r="F23" i="25"/>
  <c r="F22" i="25"/>
  <c r="F21" i="25"/>
  <c r="F9" i="25"/>
  <c r="F106" i="25"/>
  <c r="F84" i="25"/>
  <c r="AW11" i="25"/>
  <c r="AW27" i="25"/>
  <c r="AW59" i="25"/>
  <c r="F30" i="25"/>
  <c r="J91" i="25"/>
  <c r="F27" i="25"/>
  <c r="J85" i="25"/>
  <c r="F25" i="25"/>
  <c r="J75" i="25"/>
  <c r="J69" i="25"/>
  <c r="AW22" i="25"/>
  <c r="J68" i="25"/>
  <c r="AW16" i="25"/>
  <c r="J43" i="25"/>
  <c r="F14" i="25"/>
  <c r="J42" i="25"/>
  <c r="F11" i="25"/>
  <c r="J36" i="25"/>
  <c r="F8" i="25"/>
  <c r="J63" i="25"/>
  <c r="F66" i="25"/>
  <c r="J59" i="25"/>
  <c r="F52" i="25"/>
  <c r="F20" i="25"/>
  <c r="J10" i="25"/>
  <c r="AW38" i="25"/>
  <c r="J58" i="25"/>
  <c r="J7" i="25"/>
  <c r="F51" i="25"/>
  <c r="F19" i="25"/>
  <c r="AW92" i="25"/>
  <c r="AW17" i="25"/>
  <c r="J26" i="25"/>
  <c r="F67" i="25"/>
  <c r="J102" i="25"/>
  <c r="J53" i="25"/>
  <c r="F50" i="25"/>
  <c r="F18" i="25"/>
  <c r="F17" i="25"/>
  <c r="J47" i="25"/>
  <c r="F35" i="25"/>
  <c r="F16" i="25"/>
  <c r="J95" i="25"/>
  <c r="F34" i="25"/>
  <c r="F15" i="25"/>
  <c r="J90" i="25"/>
  <c r="F29" i="25"/>
  <c r="F13" i="25"/>
  <c r="F28" i="25"/>
  <c r="F12" i="25"/>
  <c r="J31" i="25"/>
  <c r="J79" i="25"/>
  <c r="F83" i="25"/>
  <c r="J74" i="25"/>
  <c r="F82" i="25"/>
  <c r="AW32" i="25"/>
  <c r="AW49" i="25"/>
  <c r="AW43" i="25"/>
  <c r="J93" i="25"/>
  <c r="J77" i="25"/>
  <c r="J61" i="25"/>
  <c r="J45" i="25"/>
  <c r="F103" i="25"/>
  <c r="F86" i="25"/>
  <c r="F70" i="25"/>
  <c r="F54" i="25"/>
  <c r="F38" i="25"/>
  <c r="AW37" i="25"/>
  <c r="AW33" i="25"/>
  <c r="AW31" i="25"/>
  <c r="J92" i="25"/>
  <c r="J76" i="25"/>
  <c r="J60" i="25"/>
  <c r="J44" i="25"/>
  <c r="J41" i="25"/>
  <c r="J105" i="25"/>
  <c r="J88" i="25"/>
  <c r="J72" i="25"/>
  <c r="J56" i="25"/>
  <c r="J40" i="25"/>
  <c r="F97" i="25"/>
  <c r="F81" i="25"/>
  <c r="F65" i="25"/>
  <c r="F49" i="25"/>
  <c r="F33" i="25"/>
  <c r="J89" i="25"/>
  <c r="J57" i="25"/>
  <c r="AW96" i="25"/>
  <c r="J104" i="25"/>
  <c r="J87" i="25"/>
  <c r="J71" i="25"/>
  <c r="J55" i="25"/>
  <c r="J39" i="25"/>
  <c r="F96" i="25"/>
  <c r="F80" i="25"/>
  <c r="F64" i="25"/>
  <c r="F48" i="25"/>
  <c r="F32" i="25"/>
  <c r="J73" i="25"/>
  <c r="F99" i="25"/>
  <c r="AW86" i="25"/>
  <c r="AW82" i="25"/>
  <c r="AW70" i="25"/>
  <c r="AW66" i="25"/>
  <c r="AW64" i="25"/>
  <c r="AW48" i="25"/>
  <c r="F94" i="25"/>
  <c r="F78" i="25"/>
  <c r="F62" i="25"/>
  <c r="F46" i="25"/>
  <c r="AW34" i="25"/>
  <c r="AW54" i="25"/>
  <c r="AW50" i="25"/>
  <c r="F98" i="25"/>
  <c r="AW79" i="25"/>
  <c r="AW63" i="25"/>
  <c r="AW102" i="25"/>
  <c r="AW41" i="25"/>
  <c r="AW25" i="25"/>
  <c r="AW73" i="25"/>
  <c r="AW75" i="25"/>
  <c r="AW91" i="25"/>
  <c r="AW76" i="25"/>
  <c r="AW13" i="25"/>
  <c r="AW29" i="25"/>
  <c r="AW45" i="25"/>
  <c r="AW61" i="25"/>
  <c r="AW77" i="25"/>
  <c r="AW93" i="25"/>
  <c r="AW14" i="25"/>
  <c r="AW30" i="25"/>
  <c r="AW46" i="25"/>
  <c r="AW62" i="25"/>
  <c r="AW78" i="25"/>
  <c r="AW94" i="25"/>
  <c r="AW7" i="25"/>
  <c r="AW81" i="25"/>
  <c r="AW35" i="25"/>
  <c r="AW20" i="25"/>
  <c r="AW36" i="25"/>
  <c r="AW52" i="25"/>
  <c r="AW68" i="25"/>
  <c r="AW84" i="25"/>
  <c r="AW99" i="25"/>
  <c r="AW19" i="25"/>
  <c r="AW51" i="25"/>
  <c r="AW67" i="25"/>
  <c r="AW83" i="25"/>
  <c r="AW100" i="25"/>
  <c r="AW85" i="25"/>
  <c r="AW103" i="25"/>
  <c r="AW23" i="25"/>
  <c r="AW39" i="25"/>
  <c r="AW55" i="25"/>
  <c r="AW71" i="25"/>
  <c r="AW87" i="25"/>
  <c r="AW104" i="25"/>
  <c r="AW8" i="25"/>
  <c r="AW24" i="25"/>
  <c r="AW40" i="25"/>
  <c r="AW56" i="25"/>
  <c r="AW72" i="25"/>
  <c r="AW88" i="25"/>
  <c r="AW105" i="25"/>
  <c r="AW9" i="25"/>
  <c r="AW57" i="25"/>
  <c r="AW89" i="25"/>
  <c r="AW106" i="25"/>
  <c r="AW10" i="25"/>
  <c r="AW26" i="25"/>
  <c r="AW42" i="25"/>
  <c r="AW58" i="25"/>
  <c r="AW74" i="25"/>
  <c r="AW90" i="25"/>
  <c r="X107" i="25"/>
  <c r="X111" i="25" s="1"/>
  <c r="X113" i="25" l="1"/>
  <c r="X116" i="25" s="1"/>
  <c r="X112" i="25"/>
  <c r="X115" i="25" s="1"/>
  <c r="X114" i="25"/>
  <c r="AU6" i="25"/>
  <c r="AV6" i="25"/>
  <c r="S6" i="25" l="1"/>
  <c r="T6" i="25"/>
  <c r="T7" i="25"/>
  <c r="T8" i="25"/>
  <c r="T9" i="25"/>
  <c r="T10" i="25"/>
  <c r="T11" i="25"/>
  <c r="T12" i="25"/>
  <c r="T13" i="25"/>
  <c r="T14" i="25"/>
  <c r="T15" i="25"/>
  <c r="T16" i="25"/>
  <c r="T17" i="25"/>
  <c r="T18" i="25"/>
  <c r="T19" i="25"/>
  <c r="T20" i="25"/>
  <c r="T21" i="25"/>
  <c r="T22" i="25"/>
  <c r="T23" i="25"/>
  <c r="T24" i="25"/>
  <c r="T25" i="25"/>
  <c r="T26" i="25"/>
  <c r="T27" i="25"/>
  <c r="T28" i="25"/>
  <c r="T29" i="25"/>
  <c r="T30" i="25"/>
  <c r="T31" i="25"/>
  <c r="T32" i="25"/>
  <c r="T33" i="25"/>
  <c r="T34" i="25"/>
  <c r="T35" i="25"/>
  <c r="T36" i="25"/>
  <c r="T37" i="25"/>
  <c r="T38" i="25"/>
  <c r="T39" i="25"/>
  <c r="T40" i="25"/>
  <c r="T41" i="25"/>
  <c r="T42" i="25"/>
  <c r="T43" i="25"/>
  <c r="T44" i="25"/>
  <c r="T45" i="25"/>
  <c r="T46" i="25"/>
  <c r="T47" i="25"/>
  <c r="T48" i="25"/>
  <c r="T49" i="25"/>
  <c r="T50" i="25"/>
  <c r="T51" i="25"/>
  <c r="T52" i="25"/>
  <c r="T53" i="25"/>
  <c r="T54" i="25"/>
  <c r="T55" i="25"/>
  <c r="T56" i="25"/>
  <c r="T57" i="25"/>
  <c r="T58" i="25"/>
  <c r="T59" i="25"/>
  <c r="T60" i="25"/>
  <c r="T61" i="25"/>
  <c r="T62" i="25"/>
  <c r="T63" i="25"/>
  <c r="T64" i="25"/>
  <c r="T65" i="25"/>
  <c r="T66" i="25"/>
  <c r="T67" i="25"/>
  <c r="T68" i="25"/>
  <c r="T69" i="25"/>
  <c r="T70" i="25"/>
  <c r="T71" i="25"/>
  <c r="T72" i="25"/>
  <c r="T73" i="25"/>
  <c r="T74" i="25"/>
  <c r="T75" i="25"/>
  <c r="T76" i="25"/>
  <c r="T77" i="25"/>
  <c r="T78" i="25"/>
  <c r="T79" i="25"/>
  <c r="T80" i="25"/>
  <c r="T81" i="25"/>
  <c r="T82" i="25"/>
  <c r="T83" i="25"/>
  <c r="T84" i="25"/>
  <c r="T85" i="25"/>
  <c r="T86" i="25"/>
  <c r="T87" i="25"/>
  <c r="T88" i="25"/>
  <c r="T89" i="25"/>
  <c r="T90" i="25"/>
  <c r="T91" i="25"/>
  <c r="T92" i="25"/>
  <c r="T93" i="25"/>
  <c r="T94" i="25"/>
  <c r="T95" i="25"/>
  <c r="T96" i="25"/>
  <c r="T97" i="25"/>
  <c r="T98" i="25"/>
  <c r="T99" i="25"/>
  <c r="T100" i="25"/>
  <c r="T101" i="25"/>
  <c r="T102" i="25"/>
  <c r="T103" i="25"/>
  <c r="T104" i="25"/>
  <c r="T105" i="25"/>
  <c r="T106" i="25"/>
  <c r="Z6" i="25"/>
  <c r="Y6" i="25"/>
  <c r="Z106" i="25"/>
  <c r="Z105" i="25"/>
  <c r="Z104" i="25"/>
  <c r="Z103" i="25"/>
  <c r="Z102" i="25"/>
  <c r="Z101" i="25"/>
  <c r="Z100" i="25"/>
  <c r="Z99" i="25"/>
  <c r="Z98" i="25"/>
  <c r="Z97" i="25"/>
  <c r="Z96" i="25"/>
  <c r="Z95" i="25"/>
  <c r="Z94" i="25"/>
  <c r="Z93" i="25"/>
  <c r="Z92" i="25"/>
  <c r="Z91" i="25"/>
  <c r="Z90" i="25"/>
  <c r="Z89" i="25"/>
  <c r="Z88" i="25"/>
  <c r="Z87" i="25"/>
  <c r="Z86" i="25"/>
  <c r="Z85" i="25"/>
  <c r="Z84" i="25"/>
  <c r="Z83" i="25"/>
  <c r="Z82" i="25"/>
  <c r="Z81" i="25"/>
  <c r="Z80" i="25"/>
  <c r="Z79" i="25"/>
  <c r="Z78" i="25"/>
  <c r="Z77" i="25"/>
  <c r="Z76" i="25"/>
  <c r="Z75" i="25"/>
  <c r="Z74" i="25"/>
  <c r="Z73" i="25"/>
  <c r="Z72" i="25"/>
  <c r="Z71" i="25"/>
  <c r="Z70" i="25"/>
  <c r="Z69" i="25"/>
  <c r="Z68" i="25"/>
  <c r="Z67" i="25"/>
  <c r="Z66" i="25"/>
  <c r="Z65" i="25"/>
  <c r="Z64" i="25"/>
  <c r="Z63" i="25"/>
  <c r="Z62" i="25"/>
  <c r="Z61" i="25"/>
  <c r="Z60" i="25"/>
  <c r="Z59" i="25"/>
  <c r="Z58" i="25"/>
  <c r="Z57" i="25"/>
  <c r="Z56" i="25"/>
  <c r="Z55" i="25"/>
  <c r="Z54" i="25"/>
  <c r="Z53" i="25"/>
  <c r="Z52" i="25"/>
  <c r="Z51" i="25"/>
  <c r="Z50" i="25"/>
  <c r="Z49" i="25"/>
  <c r="Z48" i="25"/>
  <c r="Z47" i="25"/>
  <c r="Z46" i="25"/>
  <c r="Z45" i="25"/>
  <c r="Z44" i="25"/>
  <c r="Z43" i="25"/>
  <c r="Z42" i="25"/>
  <c r="Z41" i="25"/>
  <c r="Z40" i="25"/>
  <c r="Z39" i="25"/>
  <c r="Z38" i="25"/>
  <c r="Z37" i="25"/>
  <c r="Z36" i="25"/>
  <c r="Z35" i="25"/>
  <c r="Z34" i="25"/>
  <c r="Z33" i="25"/>
  <c r="Z32" i="25"/>
  <c r="Z31" i="25"/>
  <c r="Z30" i="25"/>
  <c r="Z29" i="25"/>
  <c r="Z28" i="25"/>
  <c r="Z27" i="25"/>
  <c r="Z26" i="25"/>
  <c r="Z25" i="25"/>
  <c r="Z24" i="25"/>
  <c r="Z23" i="25"/>
  <c r="Z22" i="25"/>
  <c r="Z21" i="25"/>
  <c r="Z20" i="25"/>
  <c r="Z19" i="25"/>
  <c r="Z18" i="25"/>
  <c r="Z17" i="25"/>
  <c r="Z16" i="25"/>
  <c r="Z15" i="25"/>
  <c r="Z14" i="25"/>
  <c r="Z13" i="25"/>
  <c r="Z12" i="25"/>
  <c r="Z11" i="25"/>
  <c r="Z10" i="25"/>
  <c r="Z9" i="25"/>
  <c r="Z8" i="25"/>
  <c r="Z7" i="25"/>
  <c r="T108" i="25" l="1"/>
  <c r="T107" i="25"/>
  <c r="Z110" i="25"/>
  <c r="Z109" i="25"/>
  <c r="T110" i="25"/>
  <c r="T109" i="25"/>
  <c r="Z108" i="25"/>
  <c r="Z107" i="25"/>
  <c r="AX11" i="25"/>
  <c r="AU94" i="25"/>
  <c r="AU12" i="25"/>
  <c r="AU25" i="25"/>
  <c r="AU61" i="25"/>
  <c r="AU92" i="25"/>
  <c r="AU60" i="25"/>
  <c r="AU72" i="25"/>
  <c r="AU24" i="25"/>
  <c r="AU81" i="25"/>
  <c r="AU65" i="25"/>
  <c r="AU64" i="25"/>
  <c r="AU93" i="25"/>
  <c r="AU13" i="25"/>
  <c r="AU91" i="25"/>
  <c r="AU75" i="25"/>
  <c r="AU59" i="25"/>
  <c r="AU27" i="25"/>
  <c r="AU11" i="25"/>
  <c r="AU90" i="25"/>
  <c r="AU58" i="25"/>
  <c r="AU39" i="25"/>
  <c r="AU70" i="25"/>
  <c r="AU38" i="25"/>
  <c r="AU69" i="25"/>
  <c r="AU37" i="25"/>
  <c r="AU100" i="25"/>
  <c r="AU68" i="25"/>
  <c r="AU36" i="25"/>
  <c r="AU20" i="25"/>
  <c r="AU73" i="25"/>
  <c r="AU35" i="25"/>
  <c r="AU19" i="25"/>
  <c r="AU95" i="25"/>
  <c r="AU63" i="25"/>
  <c r="AX27" i="25"/>
  <c r="AU78" i="25"/>
  <c r="AU46" i="25"/>
  <c r="AX13" i="25"/>
  <c r="AX12" i="25"/>
  <c r="AX92" i="25"/>
  <c r="AX61" i="25"/>
  <c r="AX94" i="25"/>
  <c r="AX75" i="25"/>
  <c r="AX25" i="25"/>
  <c r="AX59" i="25"/>
  <c r="AX91" i="25"/>
  <c r="AX78" i="25"/>
  <c r="AX46" i="25"/>
  <c r="AX65" i="25"/>
  <c r="AX20" i="25"/>
  <c r="AX68" i="25"/>
  <c r="AX70" i="25"/>
  <c r="AX24" i="25"/>
  <c r="AX58" i="25"/>
  <c r="AX90" i="25"/>
  <c r="AX60" i="25"/>
  <c r="AX19" i="25"/>
  <c r="AX35" i="25"/>
  <c r="AX36" i="25"/>
  <c r="AX37" i="25"/>
  <c r="AX69" i="25"/>
  <c r="AX38" i="25"/>
  <c r="AX100" i="25"/>
  <c r="AX64" i="25"/>
  <c r="AX73" i="25"/>
  <c r="AX72" i="25"/>
  <c r="AX93" i="25"/>
  <c r="AX81" i="25"/>
  <c r="AX95" i="25"/>
  <c r="AX39" i="25"/>
  <c r="AX63" i="25"/>
  <c r="R106" i="25"/>
  <c r="R105" i="25"/>
  <c r="R104" i="25"/>
  <c r="R103" i="25"/>
  <c r="R102" i="25"/>
  <c r="R101" i="25"/>
  <c r="R100" i="25"/>
  <c r="AT100" i="25" s="1"/>
  <c r="R99" i="25"/>
  <c r="R98" i="25"/>
  <c r="R97" i="25"/>
  <c r="R96" i="25"/>
  <c r="R95" i="25"/>
  <c r="AT95" i="25" s="1"/>
  <c r="R94" i="25"/>
  <c r="AT94" i="25" s="1"/>
  <c r="R93" i="25"/>
  <c r="AT93" i="25" s="1"/>
  <c r="R92" i="25"/>
  <c r="AT92" i="25" s="1"/>
  <c r="R91" i="25"/>
  <c r="AT91" i="25" s="1"/>
  <c r="R90" i="25"/>
  <c r="AT90" i="25" s="1"/>
  <c r="R89" i="25"/>
  <c r="R88" i="25"/>
  <c r="R87" i="25"/>
  <c r="R86" i="25"/>
  <c r="R85" i="25"/>
  <c r="R84" i="25"/>
  <c r="R83" i="25"/>
  <c r="R82" i="25"/>
  <c r="R81" i="25"/>
  <c r="AT81" i="25" s="1"/>
  <c r="R80" i="25"/>
  <c r="R79" i="25"/>
  <c r="R78" i="25"/>
  <c r="AT78" i="25" s="1"/>
  <c r="R77" i="25"/>
  <c r="R76" i="25"/>
  <c r="R75" i="25"/>
  <c r="AT75" i="25" s="1"/>
  <c r="R74" i="25"/>
  <c r="R73" i="25"/>
  <c r="AT73" i="25" s="1"/>
  <c r="R72" i="25"/>
  <c r="AT72" i="25" s="1"/>
  <c r="R71" i="25"/>
  <c r="R70" i="25"/>
  <c r="AT70" i="25" s="1"/>
  <c r="R69" i="25"/>
  <c r="AT69" i="25" s="1"/>
  <c r="R68" i="25"/>
  <c r="AT68" i="25" s="1"/>
  <c r="R67" i="25"/>
  <c r="R66" i="25"/>
  <c r="R65" i="25"/>
  <c r="AT65" i="25" s="1"/>
  <c r="R64" i="25"/>
  <c r="AT64" i="25" s="1"/>
  <c r="R63" i="25"/>
  <c r="AT63" i="25" s="1"/>
  <c r="R62" i="25"/>
  <c r="R61" i="25"/>
  <c r="AT61" i="25" s="1"/>
  <c r="R60" i="25"/>
  <c r="AT60" i="25" s="1"/>
  <c r="R59" i="25"/>
  <c r="AT59" i="25" s="1"/>
  <c r="R58" i="25"/>
  <c r="AT58" i="25" s="1"/>
  <c r="R57" i="25"/>
  <c r="R56" i="25"/>
  <c r="R55" i="25"/>
  <c r="R54" i="25"/>
  <c r="R53" i="25"/>
  <c r="R52" i="25"/>
  <c r="R51" i="25"/>
  <c r="R50" i="25"/>
  <c r="R49" i="25"/>
  <c r="R48" i="25"/>
  <c r="R47" i="25"/>
  <c r="R46" i="25"/>
  <c r="AT46" i="25" s="1"/>
  <c r="R45" i="25"/>
  <c r="R44" i="25"/>
  <c r="R43" i="25"/>
  <c r="R42" i="25"/>
  <c r="R41" i="25"/>
  <c r="R40" i="25"/>
  <c r="R39" i="25"/>
  <c r="AT39" i="25" s="1"/>
  <c r="R38" i="25"/>
  <c r="AT38" i="25" s="1"/>
  <c r="R37" i="25"/>
  <c r="AT37" i="25" s="1"/>
  <c r="R36" i="25"/>
  <c r="AT36" i="25" s="1"/>
  <c r="R35" i="25"/>
  <c r="AT35" i="25" s="1"/>
  <c r="R34" i="25"/>
  <c r="R33" i="25"/>
  <c r="R32" i="25"/>
  <c r="R31" i="25"/>
  <c r="R30" i="25"/>
  <c r="R29" i="25"/>
  <c r="R28" i="25"/>
  <c r="R27" i="25"/>
  <c r="AT27" i="25" s="1"/>
  <c r="R26" i="25"/>
  <c r="R25" i="25"/>
  <c r="AT25" i="25" s="1"/>
  <c r="R24" i="25"/>
  <c r="AT24" i="25" s="1"/>
  <c r="R23" i="25"/>
  <c r="R22" i="25"/>
  <c r="R21" i="25"/>
  <c r="R20" i="25"/>
  <c r="AT20" i="25" s="1"/>
  <c r="R19" i="25"/>
  <c r="AT19" i="25" s="1"/>
  <c r="R18" i="25"/>
  <c r="R17" i="25"/>
  <c r="R16" i="25"/>
  <c r="R15" i="25"/>
  <c r="R14" i="25"/>
  <c r="R13" i="25"/>
  <c r="AT13" i="25" s="1"/>
  <c r="R12" i="25"/>
  <c r="AT12" i="25" s="1"/>
  <c r="R11" i="25"/>
  <c r="AT11" i="25" s="1"/>
  <c r="R10" i="25"/>
  <c r="R9" i="25"/>
  <c r="R8" i="25"/>
  <c r="R7" i="25"/>
  <c r="V106" i="25"/>
  <c r="V105" i="25"/>
  <c r="V104" i="25"/>
  <c r="V103" i="25"/>
  <c r="V102" i="25"/>
  <c r="V101" i="25"/>
  <c r="V100" i="25"/>
  <c r="AV100" i="25" s="1"/>
  <c r="V99" i="25"/>
  <c r="V98" i="25"/>
  <c r="V97" i="25"/>
  <c r="V96" i="25"/>
  <c r="V95" i="25"/>
  <c r="AV95" i="25" s="1"/>
  <c r="V94" i="25"/>
  <c r="AV94" i="25" s="1"/>
  <c r="V93" i="25"/>
  <c r="AV93" i="25" s="1"/>
  <c r="V92" i="25"/>
  <c r="AV92" i="25" s="1"/>
  <c r="V91" i="25"/>
  <c r="AV91" i="25" s="1"/>
  <c r="V90" i="25"/>
  <c r="AV90" i="25" s="1"/>
  <c r="V89" i="25"/>
  <c r="V88" i="25"/>
  <c r="V87" i="25"/>
  <c r="V86" i="25"/>
  <c r="V85" i="25"/>
  <c r="V84" i="25"/>
  <c r="V83" i="25"/>
  <c r="V82" i="25"/>
  <c r="V81" i="25"/>
  <c r="AV81" i="25" s="1"/>
  <c r="V80" i="25"/>
  <c r="V79" i="25"/>
  <c r="V78" i="25"/>
  <c r="AV78" i="25" s="1"/>
  <c r="V77" i="25"/>
  <c r="V76" i="25"/>
  <c r="V75" i="25"/>
  <c r="AV75" i="25" s="1"/>
  <c r="V74" i="25"/>
  <c r="V73" i="25"/>
  <c r="AV73" i="25" s="1"/>
  <c r="V72" i="25"/>
  <c r="AV72" i="25" s="1"/>
  <c r="V71" i="25"/>
  <c r="V70" i="25"/>
  <c r="AV70" i="25" s="1"/>
  <c r="V69" i="25"/>
  <c r="AV69" i="25" s="1"/>
  <c r="V68" i="25"/>
  <c r="AV68" i="25" s="1"/>
  <c r="V67" i="25"/>
  <c r="V66" i="25"/>
  <c r="V65" i="25"/>
  <c r="AV65" i="25" s="1"/>
  <c r="V64" i="25"/>
  <c r="AV64" i="25" s="1"/>
  <c r="V63" i="25"/>
  <c r="AV63" i="25" s="1"/>
  <c r="V62" i="25"/>
  <c r="V61" i="25"/>
  <c r="AV61" i="25" s="1"/>
  <c r="V60" i="25"/>
  <c r="AV60" i="25" s="1"/>
  <c r="V59" i="25"/>
  <c r="AV59" i="25" s="1"/>
  <c r="V58" i="25"/>
  <c r="AV58" i="25" s="1"/>
  <c r="V57" i="25"/>
  <c r="V56" i="25"/>
  <c r="V55" i="25"/>
  <c r="V54" i="25"/>
  <c r="V53" i="25"/>
  <c r="V52" i="25"/>
  <c r="V51" i="25"/>
  <c r="V50" i="25"/>
  <c r="V49" i="25"/>
  <c r="V48" i="25"/>
  <c r="V47" i="25"/>
  <c r="V46" i="25"/>
  <c r="AV46" i="25" s="1"/>
  <c r="V45" i="25"/>
  <c r="V44" i="25"/>
  <c r="V43" i="25"/>
  <c r="V42" i="25"/>
  <c r="V41" i="25"/>
  <c r="V40" i="25"/>
  <c r="V39" i="25"/>
  <c r="AV39" i="25" s="1"/>
  <c r="V38" i="25"/>
  <c r="AV38" i="25" s="1"/>
  <c r="V37" i="25"/>
  <c r="AV37" i="25" s="1"/>
  <c r="V36" i="25"/>
  <c r="AV36" i="25" s="1"/>
  <c r="V35" i="25"/>
  <c r="AV35" i="25" s="1"/>
  <c r="V34" i="25"/>
  <c r="V33" i="25"/>
  <c r="V32" i="25"/>
  <c r="V31" i="25"/>
  <c r="V30" i="25"/>
  <c r="V29" i="25"/>
  <c r="V28" i="25"/>
  <c r="V27" i="25"/>
  <c r="AV27" i="25" s="1"/>
  <c r="V26" i="25"/>
  <c r="V25" i="25"/>
  <c r="AV25" i="25" s="1"/>
  <c r="V24" i="25"/>
  <c r="AV24" i="25" s="1"/>
  <c r="V23" i="25"/>
  <c r="V22" i="25"/>
  <c r="V21" i="25"/>
  <c r="V20" i="25"/>
  <c r="AV20" i="25" s="1"/>
  <c r="V19" i="25"/>
  <c r="AV19" i="25" s="1"/>
  <c r="V18" i="25"/>
  <c r="V17" i="25"/>
  <c r="V16" i="25"/>
  <c r="V15" i="25"/>
  <c r="V14" i="25"/>
  <c r="V13" i="25"/>
  <c r="AV13" i="25" s="1"/>
  <c r="V12" i="25"/>
  <c r="AV12" i="25" s="1"/>
  <c r="V11" i="25"/>
  <c r="AV11" i="25" s="1"/>
  <c r="V10" i="25"/>
  <c r="V9" i="25"/>
  <c r="V8" i="25"/>
  <c r="V7" i="25"/>
  <c r="AB106" i="25"/>
  <c r="AB105" i="25"/>
  <c r="AB104" i="25"/>
  <c r="AB103" i="25"/>
  <c r="AB102" i="25"/>
  <c r="AB101" i="25"/>
  <c r="AB100" i="25"/>
  <c r="AB99" i="25"/>
  <c r="AB98" i="25"/>
  <c r="AB97" i="25"/>
  <c r="AB96" i="25"/>
  <c r="AB95" i="25"/>
  <c r="AB94" i="25"/>
  <c r="AB93" i="25"/>
  <c r="AB92" i="25"/>
  <c r="AB91" i="25"/>
  <c r="AB90" i="25"/>
  <c r="AB89" i="25"/>
  <c r="AB88" i="25"/>
  <c r="AB87" i="25"/>
  <c r="AB86" i="25"/>
  <c r="AB85" i="25"/>
  <c r="AB84" i="25"/>
  <c r="AB83" i="25"/>
  <c r="AB82" i="25"/>
  <c r="AB81" i="25"/>
  <c r="AB80" i="25"/>
  <c r="AB79" i="25"/>
  <c r="AB78" i="25"/>
  <c r="AB77" i="25"/>
  <c r="AB76" i="25"/>
  <c r="AB75" i="25"/>
  <c r="AB74" i="25"/>
  <c r="AB73" i="25"/>
  <c r="AB72" i="25"/>
  <c r="AB71" i="25"/>
  <c r="AB70" i="25"/>
  <c r="AB69" i="25"/>
  <c r="AB68" i="25"/>
  <c r="AB67" i="25"/>
  <c r="AB66" i="25"/>
  <c r="AB65" i="25"/>
  <c r="AB64" i="25"/>
  <c r="AB63" i="25"/>
  <c r="AB62" i="25"/>
  <c r="AB61" i="25"/>
  <c r="AB60" i="25"/>
  <c r="AB59" i="25"/>
  <c r="AB58" i="25"/>
  <c r="AB57" i="25"/>
  <c r="AB56" i="25"/>
  <c r="AB55" i="25"/>
  <c r="AB54" i="25"/>
  <c r="AB53" i="25"/>
  <c r="AB52" i="25"/>
  <c r="AB51" i="25"/>
  <c r="AB50" i="25"/>
  <c r="AB49" i="25"/>
  <c r="AB48" i="25"/>
  <c r="AB47" i="25"/>
  <c r="AB46" i="25"/>
  <c r="AB45" i="25"/>
  <c r="AB44" i="25"/>
  <c r="AB43" i="25"/>
  <c r="AB42" i="25"/>
  <c r="AB41" i="25"/>
  <c r="AB40" i="25"/>
  <c r="AB39" i="25"/>
  <c r="AB38" i="25"/>
  <c r="AB37" i="25"/>
  <c r="AB36" i="25"/>
  <c r="AB35" i="25"/>
  <c r="AB34" i="25"/>
  <c r="AB33" i="25"/>
  <c r="AB32" i="25"/>
  <c r="AB31" i="25"/>
  <c r="AB30" i="25"/>
  <c r="AB29" i="25"/>
  <c r="AB28" i="25"/>
  <c r="AB27" i="25"/>
  <c r="AB26" i="25"/>
  <c r="AB25" i="25"/>
  <c r="AB24" i="25"/>
  <c r="AB23" i="25"/>
  <c r="AB22" i="25"/>
  <c r="AB21" i="25"/>
  <c r="AB20" i="25"/>
  <c r="AB19" i="25"/>
  <c r="AB18" i="25"/>
  <c r="AB17" i="25"/>
  <c r="AB16" i="25"/>
  <c r="AB15" i="25"/>
  <c r="AB14" i="25"/>
  <c r="AB13" i="25"/>
  <c r="AB12" i="25"/>
  <c r="AB11" i="25"/>
  <c r="AB10" i="25"/>
  <c r="AB9" i="25"/>
  <c r="AB8" i="25"/>
  <c r="AB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60" i="25"/>
  <c r="AD61" i="25"/>
  <c r="AD62" i="25"/>
  <c r="AD63" i="25"/>
  <c r="AD64" i="25"/>
  <c r="AD65" i="25"/>
  <c r="AD66" i="25"/>
  <c r="AD67" i="25"/>
  <c r="AD68" i="25"/>
  <c r="AD69" i="25"/>
  <c r="AD70" i="25"/>
  <c r="AD71" i="25"/>
  <c r="AD72" i="25"/>
  <c r="AD73" i="25"/>
  <c r="AD74" i="25"/>
  <c r="AD75" i="25"/>
  <c r="AD76" i="25"/>
  <c r="AD77" i="25"/>
  <c r="AD78" i="25"/>
  <c r="AD79" i="25"/>
  <c r="AD80" i="25"/>
  <c r="AD81" i="25"/>
  <c r="AD82" i="25"/>
  <c r="AD83" i="25"/>
  <c r="AD84" i="25"/>
  <c r="AD85" i="25"/>
  <c r="AD86" i="25"/>
  <c r="AD87" i="25"/>
  <c r="AD88" i="25"/>
  <c r="AD89" i="25"/>
  <c r="AD90" i="25"/>
  <c r="AD91" i="25"/>
  <c r="AD92" i="25"/>
  <c r="AD93" i="25"/>
  <c r="AD94" i="25"/>
  <c r="AD95" i="25"/>
  <c r="AD96" i="25"/>
  <c r="AD97" i="25"/>
  <c r="AD98" i="25"/>
  <c r="AD99" i="25"/>
  <c r="AD100" i="25"/>
  <c r="AD101" i="25"/>
  <c r="AD102" i="25"/>
  <c r="AD103" i="25"/>
  <c r="AD104" i="25"/>
  <c r="AD105" i="25"/>
  <c r="AD106" i="25"/>
  <c r="AF8" i="25"/>
  <c r="AF9" i="25"/>
  <c r="AF10" i="25"/>
  <c r="AF11" i="25"/>
  <c r="AF12" i="25"/>
  <c r="AF13" i="25"/>
  <c r="AF14" i="25"/>
  <c r="AF15" i="25"/>
  <c r="AF16" i="25"/>
  <c r="AF17" i="25"/>
  <c r="AF18" i="25"/>
  <c r="AF19" i="25"/>
  <c r="AF20" i="25"/>
  <c r="AF21" i="25"/>
  <c r="AF22" i="25"/>
  <c r="AF23" i="25"/>
  <c r="AF24" i="25"/>
  <c r="AF25" i="25"/>
  <c r="AF26" i="25"/>
  <c r="AF27" i="25"/>
  <c r="AF28" i="25"/>
  <c r="AF29" i="25"/>
  <c r="AF30" i="25"/>
  <c r="AF31" i="25"/>
  <c r="AF32" i="25"/>
  <c r="AF33" i="25"/>
  <c r="AF34" i="25"/>
  <c r="AF35" i="25"/>
  <c r="AF36" i="25"/>
  <c r="AF37" i="25"/>
  <c r="AF38" i="25"/>
  <c r="AF39" i="25"/>
  <c r="AF40" i="25"/>
  <c r="AF41" i="25"/>
  <c r="AF42" i="25"/>
  <c r="AF43" i="25"/>
  <c r="AF44" i="25"/>
  <c r="AF45" i="25"/>
  <c r="AF46" i="25"/>
  <c r="AF47" i="25"/>
  <c r="AF48" i="25"/>
  <c r="AF49" i="25"/>
  <c r="AF50" i="25"/>
  <c r="AF51" i="25"/>
  <c r="AF52" i="25"/>
  <c r="AF53" i="25"/>
  <c r="AF54" i="25"/>
  <c r="AF55" i="25"/>
  <c r="AF56" i="25"/>
  <c r="AF57" i="25"/>
  <c r="AF58" i="25"/>
  <c r="AF59" i="25"/>
  <c r="AF60" i="25"/>
  <c r="AF61" i="25"/>
  <c r="AF62" i="25"/>
  <c r="AF63" i="25"/>
  <c r="AF64" i="25"/>
  <c r="AF65" i="25"/>
  <c r="AF66" i="25"/>
  <c r="AF67" i="25"/>
  <c r="AF68" i="25"/>
  <c r="AF69" i="25"/>
  <c r="AF70" i="25"/>
  <c r="AF71" i="25"/>
  <c r="AF72" i="25"/>
  <c r="AF73" i="25"/>
  <c r="AF74" i="25"/>
  <c r="AF75" i="25"/>
  <c r="AF76" i="25"/>
  <c r="AF77" i="25"/>
  <c r="AF78" i="25"/>
  <c r="AF79" i="25"/>
  <c r="AF80" i="25"/>
  <c r="AF81" i="25"/>
  <c r="AF82" i="25"/>
  <c r="AF83" i="25"/>
  <c r="AF84" i="25"/>
  <c r="AF85" i="25"/>
  <c r="AF86" i="25"/>
  <c r="AF87" i="25"/>
  <c r="AF88" i="25"/>
  <c r="AF89" i="25"/>
  <c r="AF90" i="25"/>
  <c r="AF91" i="25"/>
  <c r="AF92" i="25"/>
  <c r="AF93" i="25"/>
  <c r="AF94" i="25"/>
  <c r="AF95" i="25"/>
  <c r="AF96" i="25"/>
  <c r="AF97" i="25"/>
  <c r="AF98" i="25"/>
  <c r="AF99" i="25"/>
  <c r="AF100" i="25"/>
  <c r="AF101" i="25"/>
  <c r="AF102" i="25"/>
  <c r="AF103" i="25"/>
  <c r="AF104" i="25"/>
  <c r="AF105" i="25"/>
  <c r="AF106" i="25"/>
  <c r="AF7" i="25"/>
  <c r="AT6" i="25"/>
  <c r="AS6" i="25"/>
  <c r="AR6" i="25"/>
  <c r="AQ6" i="25"/>
  <c r="AM6" i="25"/>
  <c r="AL6" i="25"/>
  <c r="AK6" i="25"/>
  <c r="AJ6" i="25"/>
  <c r="AI6" i="25"/>
  <c r="AH6" i="25"/>
  <c r="V6" i="25"/>
  <c r="U6" i="25"/>
  <c r="R6" i="25"/>
  <c r="Q6" i="25"/>
  <c r="P6" i="25"/>
  <c r="O6" i="25"/>
  <c r="N6" i="25"/>
  <c r="M6" i="25"/>
  <c r="L6" i="25"/>
  <c r="K6" i="25"/>
  <c r="P106" i="25"/>
  <c r="N106" i="25"/>
  <c r="L106" i="25"/>
  <c r="P105" i="25"/>
  <c r="N105" i="25"/>
  <c r="L105" i="25"/>
  <c r="P104" i="25"/>
  <c r="N104" i="25"/>
  <c r="L104" i="25"/>
  <c r="P103" i="25"/>
  <c r="N103" i="25"/>
  <c r="L103" i="25"/>
  <c r="P102" i="25"/>
  <c r="N102" i="25"/>
  <c r="L102" i="25"/>
  <c r="L108" i="25" s="1"/>
  <c r="P101" i="25"/>
  <c r="N101" i="25"/>
  <c r="L101" i="25"/>
  <c r="P100" i="25"/>
  <c r="AS100" i="25" s="1"/>
  <c r="N100" i="25"/>
  <c r="AR100" i="25" s="1"/>
  <c r="L100" i="25"/>
  <c r="AQ100" i="25" s="1"/>
  <c r="P99" i="25"/>
  <c r="N99" i="25"/>
  <c r="L99" i="25"/>
  <c r="P98" i="25"/>
  <c r="N98" i="25"/>
  <c r="L98" i="25"/>
  <c r="P97" i="25"/>
  <c r="N97" i="25"/>
  <c r="L97" i="25"/>
  <c r="P96" i="25"/>
  <c r="N96" i="25"/>
  <c r="L96" i="25"/>
  <c r="P95" i="25"/>
  <c r="AS95" i="25" s="1"/>
  <c r="N95" i="25"/>
  <c r="AR95" i="25" s="1"/>
  <c r="L95" i="25"/>
  <c r="AQ95" i="25" s="1"/>
  <c r="P94" i="25"/>
  <c r="AS94" i="25" s="1"/>
  <c r="N94" i="25"/>
  <c r="AR94" i="25" s="1"/>
  <c r="L94" i="25"/>
  <c r="AQ94" i="25" s="1"/>
  <c r="P93" i="25"/>
  <c r="AS93" i="25" s="1"/>
  <c r="N93" i="25"/>
  <c r="AR93" i="25" s="1"/>
  <c r="L93" i="25"/>
  <c r="AQ93" i="25" s="1"/>
  <c r="P92" i="25"/>
  <c r="AS92" i="25" s="1"/>
  <c r="N92" i="25"/>
  <c r="AR92" i="25" s="1"/>
  <c r="L92" i="25"/>
  <c r="AQ92" i="25" s="1"/>
  <c r="P91" i="25"/>
  <c r="AS91" i="25" s="1"/>
  <c r="N91" i="25"/>
  <c r="AR91" i="25" s="1"/>
  <c r="L91" i="25"/>
  <c r="AQ91" i="25" s="1"/>
  <c r="P90" i="25"/>
  <c r="AS90" i="25" s="1"/>
  <c r="N90" i="25"/>
  <c r="AR90" i="25" s="1"/>
  <c r="L90" i="25"/>
  <c r="AQ90" i="25" s="1"/>
  <c r="P89" i="25"/>
  <c r="N89" i="25"/>
  <c r="L89" i="25"/>
  <c r="P88" i="25"/>
  <c r="N88" i="25"/>
  <c r="L88" i="25"/>
  <c r="P87" i="25"/>
  <c r="N87" i="25"/>
  <c r="L87" i="25"/>
  <c r="P86" i="25"/>
  <c r="N86" i="25"/>
  <c r="L86" i="25"/>
  <c r="P85" i="25"/>
  <c r="N85" i="25"/>
  <c r="L85" i="25"/>
  <c r="P84" i="25"/>
  <c r="N84" i="25"/>
  <c r="L84" i="25"/>
  <c r="P83" i="25"/>
  <c r="N83" i="25"/>
  <c r="L83" i="25"/>
  <c r="P82" i="25"/>
  <c r="N82" i="25"/>
  <c r="L82" i="25"/>
  <c r="P81" i="25"/>
  <c r="AS81" i="25" s="1"/>
  <c r="N81" i="25"/>
  <c r="AR81" i="25" s="1"/>
  <c r="L81" i="25"/>
  <c r="AQ81" i="25" s="1"/>
  <c r="P80" i="25"/>
  <c r="N80" i="25"/>
  <c r="L80" i="25"/>
  <c r="P79" i="25"/>
  <c r="N79" i="25"/>
  <c r="L79" i="25"/>
  <c r="P78" i="25"/>
  <c r="AS78" i="25" s="1"/>
  <c r="N78" i="25"/>
  <c r="AR78" i="25" s="1"/>
  <c r="L78" i="25"/>
  <c r="AQ78" i="25" s="1"/>
  <c r="P77" i="25"/>
  <c r="N77" i="25"/>
  <c r="L77" i="25"/>
  <c r="P76" i="25"/>
  <c r="N76" i="25"/>
  <c r="L76" i="25"/>
  <c r="P75" i="25"/>
  <c r="AS75" i="25" s="1"/>
  <c r="N75" i="25"/>
  <c r="AR75" i="25" s="1"/>
  <c r="L75" i="25"/>
  <c r="AQ75" i="25" s="1"/>
  <c r="P74" i="25"/>
  <c r="N74" i="25"/>
  <c r="L74" i="25"/>
  <c r="P73" i="25"/>
  <c r="AS73" i="25" s="1"/>
  <c r="N73" i="25"/>
  <c r="AR73" i="25" s="1"/>
  <c r="L73" i="25"/>
  <c r="AQ73" i="25" s="1"/>
  <c r="P72" i="25"/>
  <c r="AS72" i="25" s="1"/>
  <c r="N72" i="25"/>
  <c r="AR72" i="25" s="1"/>
  <c r="L72" i="25"/>
  <c r="AQ72" i="25" s="1"/>
  <c r="P71" i="25"/>
  <c r="N71" i="25"/>
  <c r="L71" i="25"/>
  <c r="P70" i="25"/>
  <c r="AS70" i="25" s="1"/>
  <c r="N70" i="25"/>
  <c r="AR70" i="25" s="1"/>
  <c r="L70" i="25"/>
  <c r="AQ70" i="25" s="1"/>
  <c r="P69" i="25"/>
  <c r="AS69" i="25" s="1"/>
  <c r="N69" i="25"/>
  <c r="AR69" i="25" s="1"/>
  <c r="L69" i="25"/>
  <c r="AQ69" i="25" s="1"/>
  <c r="P68" i="25"/>
  <c r="AS68" i="25" s="1"/>
  <c r="N68" i="25"/>
  <c r="AR68" i="25" s="1"/>
  <c r="L68" i="25"/>
  <c r="AQ68" i="25" s="1"/>
  <c r="P67" i="25"/>
  <c r="N67" i="25"/>
  <c r="L67" i="25"/>
  <c r="P66" i="25"/>
  <c r="N66" i="25"/>
  <c r="L66" i="25"/>
  <c r="P65" i="25"/>
  <c r="AS65" i="25" s="1"/>
  <c r="N65" i="25"/>
  <c r="AR65" i="25" s="1"/>
  <c r="L65" i="25"/>
  <c r="AQ65" i="25" s="1"/>
  <c r="P64" i="25"/>
  <c r="AS64" i="25" s="1"/>
  <c r="N64" i="25"/>
  <c r="AR64" i="25" s="1"/>
  <c r="L64" i="25"/>
  <c r="AQ64" i="25" s="1"/>
  <c r="P63" i="25"/>
  <c r="AS63" i="25" s="1"/>
  <c r="N63" i="25"/>
  <c r="AR63" i="25" s="1"/>
  <c r="L63" i="25"/>
  <c r="AQ63" i="25" s="1"/>
  <c r="P62" i="25"/>
  <c r="N62" i="25"/>
  <c r="L62" i="25"/>
  <c r="P61" i="25"/>
  <c r="AS61" i="25" s="1"/>
  <c r="N61" i="25"/>
  <c r="AR61" i="25" s="1"/>
  <c r="L61" i="25"/>
  <c r="AQ61" i="25" s="1"/>
  <c r="P60" i="25"/>
  <c r="AS60" i="25" s="1"/>
  <c r="N60" i="25"/>
  <c r="AR60" i="25" s="1"/>
  <c r="L60" i="25"/>
  <c r="AQ60" i="25" s="1"/>
  <c r="P59" i="25"/>
  <c r="AS59" i="25" s="1"/>
  <c r="N59" i="25"/>
  <c r="AR59" i="25" s="1"/>
  <c r="L59" i="25"/>
  <c r="AQ59" i="25" s="1"/>
  <c r="P58" i="25"/>
  <c r="AS58" i="25" s="1"/>
  <c r="N58" i="25"/>
  <c r="AR58" i="25" s="1"/>
  <c r="L58" i="25"/>
  <c r="AQ58" i="25" s="1"/>
  <c r="P57" i="25"/>
  <c r="N57" i="25"/>
  <c r="L57" i="25"/>
  <c r="P56" i="25"/>
  <c r="N56" i="25"/>
  <c r="L56" i="25"/>
  <c r="P55" i="25"/>
  <c r="N55" i="25"/>
  <c r="L55" i="25"/>
  <c r="P54" i="25"/>
  <c r="N54" i="25"/>
  <c r="L54" i="25"/>
  <c r="P53" i="25"/>
  <c r="N53" i="25"/>
  <c r="L53" i="25"/>
  <c r="P51" i="25"/>
  <c r="N51" i="25"/>
  <c r="L51" i="25"/>
  <c r="P50" i="25"/>
  <c r="N50" i="25"/>
  <c r="L50" i="25"/>
  <c r="P49" i="25"/>
  <c r="N49" i="25"/>
  <c r="L49" i="25"/>
  <c r="P48" i="25"/>
  <c r="N48" i="25"/>
  <c r="L48" i="25"/>
  <c r="P47" i="25"/>
  <c r="N47" i="25"/>
  <c r="L47" i="25"/>
  <c r="P46" i="25"/>
  <c r="AS46" i="25" s="1"/>
  <c r="N46" i="25"/>
  <c r="AR46" i="25" s="1"/>
  <c r="L46" i="25"/>
  <c r="AQ46" i="25" s="1"/>
  <c r="P45" i="25"/>
  <c r="N45" i="25"/>
  <c r="L45" i="25"/>
  <c r="P44" i="25"/>
  <c r="N44" i="25"/>
  <c r="L44" i="25"/>
  <c r="P43" i="25"/>
  <c r="N43" i="25"/>
  <c r="L43" i="25"/>
  <c r="P42" i="25"/>
  <c r="N42" i="25"/>
  <c r="L42" i="25"/>
  <c r="P41" i="25"/>
  <c r="N41" i="25"/>
  <c r="L41" i="25"/>
  <c r="P40" i="25"/>
  <c r="N40" i="25"/>
  <c r="L40" i="25"/>
  <c r="P39" i="25"/>
  <c r="AS39" i="25" s="1"/>
  <c r="N39" i="25"/>
  <c r="AR39" i="25" s="1"/>
  <c r="L39" i="25"/>
  <c r="AQ39" i="25" s="1"/>
  <c r="P38" i="25"/>
  <c r="AS38" i="25" s="1"/>
  <c r="N38" i="25"/>
  <c r="AR38" i="25" s="1"/>
  <c r="L38" i="25"/>
  <c r="AQ38" i="25" s="1"/>
  <c r="P37" i="25"/>
  <c r="AS37" i="25" s="1"/>
  <c r="N37" i="25"/>
  <c r="AR37" i="25" s="1"/>
  <c r="L37" i="25"/>
  <c r="AQ37" i="25" s="1"/>
  <c r="P36" i="25"/>
  <c r="AS36" i="25" s="1"/>
  <c r="N36" i="25"/>
  <c r="AR36" i="25" s="1"/>
  <c r="L36" i="25"/>
  <c r="AQ36" i="25" s="1"/>
  <c r="P35" i="25"/>
  <c r="AS35" i="25" s="1"/>
  <c r="N35" i="25"/>
  <c r="AR35" i="25" s="1"/>
  <c r="L35" i="25"/>
  <c r="AQ35" i="25" s="1"/>
  <c r="P34" i="25"/>
  <c r="N34" i="25"/>
  <c r="L34" i="25"/>
  <c r="P33" i="25"/>
  <c r="N33" i="25"/>
  <c r="L33" i="25"/>
  <c r="P32" i="25"/>
  <c r="N32" i="25"/>
  <c r="L32" i="25"/>
  <c r="P31" i="25"/>
  <c r="N31" i="25"/>
  <c r="L31" i="25"/>
  <c r="P30" i="25"/>
  <c r="N30" i="25"/>
  <c r="L30" i="25"/>
  <c r="P29" i="25"/>
  <c r="N29" i="25"/>
  <c r="L29" i="25"/>
  <c r="P28" i="25"/>
  <c r="N28" i="25"/>
  <c r="L28" i="25"/>
  <c r="P27" i="25"/>
  <c r="AS27" i="25" s="1"/>
  <c r="N27" i="25"/>
  <c r="AR27" i="25" s="1"/>
  <c r="L27" i="25"/>
  <c r="AQ27" i="25" s="1"/>
  <c r="P26" i="25"/>
  <c r="N26" i="25"/>
  <c r="L26" i="25"/>
  <c r="P25" i="25"/>
  <c r="AS25" i="25" s="1"/>
  <c r="N25" i="25"/>
  <c r="AR25" i="25" s="1"/>
  <c r="L25" i="25"/>
  <c r="AQ25" i="25" s="1"/>
  <c r="P24" i="25"/>
  <c r="AS24" i="25" s="1"/>
  <c r="N24" i="25"/>
  <c r="AR24" i="25" s="1"/>
  <c r="L24" i="25"/>
  <c r="AQ24" i="25" s="1"/>
  <c r="P23" i="25"/>
  <c r="N23" i="25"/>
  <c r="L23" i="25"/>
  <c r="P22" i="25"/>
  <c r="N22" i="25"/>
  <c r="L22" i="25"/>
  <c r="P21" i="25"/>
  <c r="N21" i="25"/>
  <c r="L21" i="25"/>
  <c r="P20" i="25"/>
  <c r="AS20" i="25" s="1"/>
  <c r="N20" i="25"/>
  <c r="AR20" i="25" s="1"/>
  <c r="L20" i="25"/>
  <c r="AQ20" i="25" s="1"/>
  <c r="P19" i="25"/>
  <c r="AS19" i="25" s="1"/>
  <c r="N19" i="25"/>
  <c r="AR19" i="25" s="1"/>
  <c r="L19" i="25"/>
  <c r="AQ19" i="25" s="1"/>
  <c r="P18" i="25"/>
  <c r="N18" i="25"/>
  <c r="L18" i="25"/>
  <c r="P17" i="25"/>
  <c r="N17" i="25"/>
  <c r="L17" i="25"/>
  <c r="P16" i="25"/>
  <c r="N16" i="25"/>
  <c r="L16" i="25"/>
  <c r="P15" i="25"/>
  <c r="N15" i="25"/>
  <c r="L15" i="25"/>
  <c r="P14" i="25"/>
  <c r="N14" i="25"/>
  <c r="L14" i="25"/>
  <c r="P13" i="25"/>
  <c r="AS13" i="25" s="1"/>
  <c r="N13" i="25"/>
  <c r="AR13" i="25" s="1"/>
  <c r="L13" i="25"/>
  <c r="AQ13" i="25" s="1"/>
  <c r="P12" i="25"/>
  <c r="AS12" i="25" s="1"/>
  <c r="N12" i="25"/>
  <c r="AR12" i="25" s="1"/>
  <c r="L12" i="25"/>
  <c r="AQ12" i="25" s="1"/>
  <c r="P11" i="25"/>
  <c r="AS11" i="25" s="1"/>
  <c r="N11" i="25"/>
  <c r="AR11" i="25" s="1"/>
  <c r="L11" i="25"/>
  <c r="AQ11" i="25" s="1"/>
  <c r="P10" i="25"/>
  <c r="N10" i="25"/>
  <c r="L10" i="25"/>
  <c r="P9" i="25"/>
  <c r="N9" i="25"/>
  <c r="L9" i="25"/>
  <c r="P8" i="25"/>
  <c r="N8" i="25"/>
  <c r="L8" i="25"/>
  <c r="AD7" i="25"/>
  <c r="P7" i="25"/>
  <c r="N7" i="25"/>
  <c r="L7" i="25"/>
  <c r="AY13" i="25" l="1"/>
  <c r="AP12" i="25"/>
  <c r="AP19" i="25"/>
  <c r="AP20" i="25"/>
  <c r="AP9" i="25"/>
  <c r="AP25" i="25"/>
  <c r="AY78" i="25"/>
  <c r="AY94" i="25"/>
  <c r="AP21" i="25"/>
  <c r="AP37" i="25"/>
  <c r="AP53" i="25"/>
  <c r="AP69" i="25"/>
  <c r="AP85" i="25"/>
  <c r="AP101" i="25"/>
  <c r="AP22" i="25"/>
  <c r="AP7" i="25"/>
  <c r="AP23" i="25"/>
  <c r="AY73" i="25"/>
  <c r="AP8" i="25"/>
  <c r="AP24" i="25"/>
  <c r="AP10" i="25"/>
  <c r="AP26" i="25"/>
  <c r="AP42" i="25"/>
  <c r="AP58" i="25"/>
  <c r="AP74" i="25"/>
  <c r="AP90" i="25"/>
  <c r="AP106" i="25"/>
  <c r="AP11" i="25"/>
  <c r="AP27" i="25"/>
  <c r="L6" i="18"/>
  <c r="M6" i="18"/>
  <c r="M4" i="18"/>
  <c r="L4" i="18"/>
  <c r="AP28" i="25"/>
  <c r="AP13" i="25"/>
  <c r="AP29" i="25"/>
  <c r="AP14" i="25"/>
  <c r="AP30" i="25"/>
  <c r="AP46" i="25"/>
  <c r="AP62" i="25"/>
  <c r="AP78" i="25"/>
  <c r="AP94" i="25"/>
  <c r="AP15" i="25"/>
  <c r="AP16" i="25"/>
  <c r="AP17" i="25"/>
  <c r="AP18" i="25"/>
  <c r="AP39" i="25"/>
  <c r="AP72" i="25"/>
  <c r="AP41" i="25"/>
  <c r="AP35" i="25"/>
  <c r="AP51" i="25"/>
  <c r="AP67" i="25"/>
  <c r="AP83" i="25"/>
  <c r="AP99" i="25"/>
  <c r="AP70" i="25"/>
  <c r="AP89" i="25"/>
  <c r="AP36" i="25"/>
  <c r="AP52" i="25"/>
  <c r="AP68" i="25"/>
  <c r="AP84" i="25"/>
  <c r="AP100" i="25"/>
  <c r="AP104" i="25"/>
  <c r="AB108" i="25"/>
  <c r="AP102" i="25"/>
  <c r="AP88" i="25"/>
  <c r="AP43" i="25"/>
  <c r="AP59" i="25"/>
  <c r="AP75" i="25"/>
  <c r="AP91" i="25"/>
  <c r="AP103" i="25"/>
  <c r="AP56" i="25"/>
  <c r="AP57" i="25"/>
  <c r="AP44" i="25"/>
  <c r="AP60" i="25"/>
  <c r="AP76" i="25"/>
  <c r="AP92" i="25"/>
  <c r="AP55" i="25"/>
  <c r="AP105" i="25"/>
  <c r="AP45" i="25"/>
  <c r="AP61" i="25"/>
  <c r="AP77" i="25"/>
  <c r="AP93" i="25"/>
  <c r="AP86" i="25"/>
  <c r="AY25" i="25"/>
  <c r="AP54" i="25"/>
  <c r="AP87" i="25"/>
  <c r="AY90" i="25"/>
  <c r="AP31" i="25"/>
  <c r="AP47" i="25"/>
  <c r="AP63" i="25"/>
  <c r="AP79" i="25"/>
  <c r="AP95" i="25"/>
  <c r="AP71" i="25"/>
  <c r="AP40" i="25"/>
  <c r="AP73" i="25"/>
  <c r="AP32" i="25"/>
  <c r="AP48" i="25"/>
  <c r="AP64" i="25"/>
  <c r="AP80" i="25"/>
  <c r="AP96" i="25"/>
  <c r="AP33" i="25"/>
  <c r="AP49" i="25"/>
  <c r="AP65" i="25"/>
  <c r="AP81" i="25"/>
  <c r="AP97" i="25"/>
  <c r="AP38" i="25"/>
  <c r="AY58" i="25"/>
  <c r="AP34" i="25"/>
  <c r="AP50" i="25"/>
  <c r="AP66" i="25"/>
  <c r="AP82" i="25"/>
  <c r="AY72" i="25"/>
  <c r="AY39" i="25"/>
  <c r="AY19" i="25"/>
  <c r="AY35" i="25"/>
  <c r="AY100" i="25"/>
  <c r="AY68" i="25"/>
  <c r="AY46" i="25"/>
  <c r="AY63" i="25"/>
  <c r="AY95" i="25"/>
  <c r="AY20" i="25"/>
  <c r="AY36" i="25"/>
  <c r="AY69" i="25"/>
  <c r="AY64" i="25"/>
  <c r="AY59" i="25"/>
  <c r="AY75" i="25"/>
  <c r="AY91" i="25"/>
  <c r="AY37" i="25"/>
  <c r="AY70" i="25"/>
  <c r="AY65" i="25"/>
  <c r="AY60" i="25"/>
  <c r="AY92" i="25"/>
  <c r="AY24" i="25"/>
  <c r="AY38" i="25"/>
  <c r="AY27" i="25"/>
  <c r="AY81" i="25"/>
  <c r="AY11" i="25"/>
  <c r="AY12" i="25"/>
  <c r="AY61" i="25"/>
  <c r="AY93" i="25"/>
  <c r="AP98" i="25"/>
  <c r="AR98" i="25"/>
  <c r="AT98" i="25"/>
  <c r="AV98" i="25"/>
  <c r="AS98" i="25"/>
  <c r="AU98" i="25"/>
  <c r="AX98" i="25"/>
  <c r="AD110" i="25"/>
  <c r="AD109" i="25"/>
  <c r="T111" i="25"/>
  <c r="T114" i="25" s="1"/>
  <c r="N108" i="25"/>
  <c r="N107" i="25"/>
  <c r="P108" i="25"/>
  <c r="P107" i="25"/>
  <c r="V108" i="25"/>
  <c r="V107" i="25"/>
  <c r="V111" i="25" s="1"/>
  <c r="V110" i="25"/>
  <c r="V109" i="25"/>
  <c r="N110" i="25"/>
  <c r="N109" i="25"/>
  <c r="P110" i="25"/>
  <c r="P109" i="25"/>
  <c r="Z111" i="25"/>
  <c r="Z114" i="25" s="1"/>
  <c r="R108" i="25"/>
  <c r="R107" i="25"/>
  <c r="R110" i="25"/>
  <c r="R109" i="25"/>
  <c r="AF110" i="25"/>
  <c r="AF109" i="25"/>
  <c r="AF107" i="25"/>
  <c r="AF108" i="25"/>
  <c r="AD108" i="25"/>
  <c r="AD107" i="25"/>
  <c r="AH108" i="25"/>
  <c r="AI108" i="25"/>
  <c r="AJ108" i="25"/>
  <c r="AK108" i="25"/>
  <c r="AM108" i="25"/>
  <c r="AB109" i="25"/>
  <c r="AB107" i="25"/>
  <c r="AB110" i="25"/>
  <c r="AR103" i="25"/>
  <c r="AS103" i="25"/>
  <c r="AT103" i="25"/>
  <c r="AV103" i="25"/>
  <c r="L110" i="25"/>
  <c r="L109" i="25"/>
  <c r="L107" i="25"/>
  <c r="K4" i="18"/>
  <c r="J4" i="18"/>
  <c r="I4" i="18"/>
  <c r="H4" i="18"/>
  <c r="G4" i="18"/>
  <c r="F4" i="18"/>
  <c r="K6" i="18"/>
  <c r="AQ14" i="25"/>
  <c r="AR14" i="25"/>
  <c r="AS14" i="25"/>
  <c r="AT14" i="25"/>
  <c r="AU14" i="25"/>
  <c r="AV14" i="25"/>
  <c r="AX14" i="25"/>
  <c r="AR8" i="25"/>
  <c r="AT8" i="25"/>
  <c r="AU8" i="25"/>
  <c r="AV8" i="25"/>
  <c r="AX8" i="25"/>
  <c r="AQ8" i="25"/>
  <c r="AS8" i="25"/>
  <c r="AS15" i="25"/>
  <c r="AT15" i="25"/>
  <c r="AU15" i="25"/>
  <c r="AV15" i="25"/>
  <c r="AX15" i="25"/>
  <c r="AQ15" i="25"/>
  <c r="AR15" i="25"/>
  <c r="AQ16" i="25"/>
  <c r="AR16" i="25"/>
  <c r="AS16" i="25"/>
  <c r="AT16" i="25"/>
  <c r="AU16" i="25"/>
  <c r="AV16" i="25"/>
  <c r="AX16" i="25"/>
  <c r="AT80" i="25"/>
  <c r="AU80" i="25"/>
  <c r="AV80" i="25"/>
  <c r="AX80" i="25"/>
  <c r="AQ80" i="25"/>
  <c r="AR80" i="25"/>
  <c r="AS80" i="25"/>
  <c r="AV17" i="25"/>
  <c r="AX17" i="25"/>
  <c r="AQ17" i="25"/>
  <c r="AR17" i="25"/>
  <c r="AT17" i="25"/>
  <c r="AU17" i="25"/>
  <c r="AS17" i="25"/>
  <c r="AR97" i="25"/>
  <c r="AS97" i="25"/>
  <c r="AT97" i="25"/>
  <c r="AU97" i="25"/>
  <c r="AV97" i="25"/>
  <c r="AX97" i="25"/>
  <c r="AQ97" i="25"/>
  <c r="AR79" i="25"/>
  <c r="AS79" i="25"/>
  <c r="AT79" i="25"/>
  <c r="AU79" i="25"/>
  <c r="AV79" i="25"/>
  <c r="AX79" i="25"/>
  <c r="AQ18" i="25"/>
  <c r="AR18" i="25"/>
  <c r="AS18" i="25"/>
  <c r="AT18" i="25"/>
  <c r="AU18" i="25"/>
  <c r="AV18" i="25"/>
  <c r="AX18" i="25"/>
  <c r="AQ66" i="25"/>
  <c r="AR66" i="25"/>
  <c r="AT66" i="25"/>
  <c r="AU66" i="25"/>
  <c r="AV66" i="25"/>
  <c r="AX66" i="25"/>
  <c r="AS66" i="25"/>
  <c r="AV82" i="25"/>
  <c r="AX82" i="25"/>
  <c r="AT82" i="25"/>
  <c r="AU82" i="25"/>
  <c r="AQ82" i="25"/>
  <c r="AR82" i="25"/>
  <c r="AS82" i="25"/>
  <c r="AQ30" i="25"/>
  <c r="AR30" i="25"/>
  <c r="AS30" i="25"/>
  <c r="AT30" i="25"/>
  <c r="AU30" i="25"/>
  <c r="AV30" i="25"/>
  <c r="AX30" i="25"/>
  <c r="AQ51" i="25"/>
  <c r="AR51" i="25"/>
  <c r="AT51" i="25"/>
  <c r="AU51" i="25"/>
  <c r="AV51" i="25"/>
  <c r="AS51" i="25"/>
  <c r="AX51" i="25"/>
  <c r="AQ67" i="25"/>
  <c r="AR67" i="25"/>
  <c r="AS67" i="25"/>
  <c r="AU67" i="25"/>
  <c r="AV67" i="25"/>
  <c r="AX67" i="25"/>
  <c r="AT67" i="25"/>
  <c r="AQ99" i="25"/>
  <c r="AR99" i="25"/>
  <c r="AT99" i="25"/>
  <c r="AU99" i="25"/>
  <c r="AV99" i="25"/>
  <c r="AX99" i="25"/>
  <c r="AS99" i="25"/>
  <c r="AQ9" i="25"/>
  <c r="AR9" i="25"/>
  <c r="AS9" i="25"/>
  <c r="AT9" i="25"/>
  <c r="AU9" i="25"/>
  <c r="AV9" i="25"/>
  <c r="AX9" i="25"/>
  <c r="AQ55" i="25"/>
  <c r="AR55" i="25"/>
  <c r="AS55" i="25"/>
  <c r="AT55" i="25"/>
  <c r="AU55" i="25"/>
  <c r="AV55" i="25"/>
  <c r="AQ21" i="25"/>
  <c r="AR21" i="25"/>
  <c r="AS21" i="25"/>
  <c r="AT21" i="25"/>
  <c r="AU21" i="25"/>
  <c r="AV21" i="25"/>
  <c r="AX21" i="25"/>
  <c r="AQ85" i="25"/>
  <c r="AR85" i="25"/>
  <c r="AS85" i="25"/>
  <c r="AT85" i="25"/>
  <c r="AV85" i="25"/>
  <c r="AX85" i="25"/>
  <c r="AU85" i="25"/>
  <c r="AS54" i="25"/>
  <c r="AT54" i="25"/>
  <c r="AU54" i="25"/>
  <c r="AV54" i="25"/>
  <c r="AX54" i="25"/>
  <c r="AQ54" i="25"/>
  <c r="AR54" i="25"/>
  <c r="AS22" i="25"/>
  <c r="AT22" i="25"/>
  <c r="AU22" i="25"/>
  <c r="AV22" i="25"/>
  <c r="AX22" i="25"/>
  <c r="AR22" i="25"/>
  <c r="AQ22" i="25"/>
  <c r="AQ86" i="25"/>
  <c r="AR86" i="25"/>
  <c r="AS86" i="25"/>
  <c r="AT86" i="25"/>
  <c r="AU86" i="25"/>
  <c r="AV86" i="25"/>
  <c r="AX86" i="25"/>
  <c r="AQ53" i="25"/>
  <c r="AR53" i="25"/>
  <c r="AS53" i="25"/>
  <c r="AT53" i="25"/>
  <c r="AU53" i="25"/>
  <c r="AV53" i="25"/>
  <c r="AX53" i="25"/>
  <c r="AQ23" i="25"/>
  <c r="AR23" i="25"/>
  <c r="AS23" i="25"/>
  <c r="AT23" i="25"/>
  <c r="AU23" i="25"/>
  <c r="AV23" i="25"/>
  <c r="AX23" i="25"/>
  <c r="AS87" i="25"/>
  <c r="AT87" i="25"/>
  <c r="AU87" i="25"/>
  <c r="AV87" i="25"/>
  <c r="AQ87" i="25"/>
  <c r="AX87" i="25"/>
  <c r="AR87" i="25"/>
  <c r="AQ52" i="25"/>
  <c r="AR52" i="25"/>
  <c r="AS52" i="25"/>
  <c r="AT52" i="25"/>
  <c r="AU52" i="25"/>
  <c r="AV52" i="25"/>
  <c r="AX52" i="25"/>
  <c r="AU56" i="25"/>
  <c r="AV56" i="25"/>
  <c r="AX56" i="25"/>
  <c r="AT56" i="25"/>
  <c r="AQ56" i="25"/>
  <c r="AR56" i="25"/>
  <c r="AS56" i="25"/>
  <c r="AQ88" i="25"/>
  <c r="AR88" i="25"/>
  <c r="AS88" i="25"/>
  <c r="AT88" i="25"/>
  <c r="AU88" i="25"/>
  <c r="AV88" i="25"/>
  <c r="AX88" i="25"/>
  <c r="AQ57" i="25"/>
  <c r="AR57" i="25"/>
  <c r="AS57" i="25"/>
  <c r="AT57" i="25"/>
  <c r="AU57" i="25"/>
  <c r="AV57" i="25"/>
  <c r="AX57" i="25"/>
  <c r="AU89" i="25"/>
  <c r="AV89" i="25"/>
  <c r="AX89" i="25"/>
  <c r="AQ89" i="25"/>
  <c r="AR89" i="25"/>
  <c r="AT89" i="25"/>
  <c r="AS89" i="25"/>
  <c r="AQ50" i="25"/>
  <c r="AR50" i="25"/>
  <c r="AS50" i="25"/>
  <c r="AT50" i="25"/>
  <c r="AU50" i="25"/>
  <c r="AV50" i="25"/>
  <c r="AX50" i="25"/>
  <c r="AQ34" i="25"/>
  <c r="AR34" i="25"/>
  <c r="AS34" i="25"/>
  <c r="AT34" i="25"/>
  <c r="AU34" i="25"/>
  <c r="AV34" i="25"/>
  <c r="AX34" i="25"/>
  <c r="AR29" i="25"/>
  <c r="AS29" i="25"/>
  <c r="AT29" i="25"/>
  <c r="AU29" i="25"/>
  <c r="AV29" i="25"/>
  <c r="AX29" i="25"/>
  <c r="AQ29" i="25"/>
  <c r="AV49" i="25"/>
  <c r="AX49" i="25"/>
  <c r="AT49" i="25"/>
  <c r="AU49" i="25"/>
  <c r="AQ49" i="25"/>
  <c r="AR49" i="25"/>
  <c r="AS49" i="25"/>
  <c r="AV33" i="25"/>
  <c r="AX33" i="25"/>
  <c r="AT33" i="25"/>
  <c r="AU33" i="25"/>
  <c r="AQ33" i="25"/>
  <c r="AR33" i="25"/>
  <c r="AS33" i="25"/>
  <c r="AV10" i="25"/>
  <c r="AX10" i="25"/>
  <c r="AQ10" i="25"/>
  <c r="AR10" i="25"/>
  <c r="AS10" i="25"/>
  <c r="AT10" i="25"/>
  <c r="AU10" i="25"/>
  <c r="AQ48" i="25"/>
  <c r="AR48" i="25"/>
  <c r="AS48" i="25"/>
  <c r="AT48" i="25"/>
  <c r="AU48" i="25"/>
  <c r="AV48" i="25"/>
  <c r="AX48" i="25"/>
  <c r="AQ28" i="25"/>
  <c r="AR28" i="25"/>
  <c r="AS28" i="25"/>
  <c r="AT28" i="25"/>
  <c r="AU28" i="25"/>
  <c r="AV28" i="25"/>
  <c r="AX28" i="25"/>
  <c r="AQ32" i="25"/>
  <c r="AR32" i="25"/>
  <c r="AS32" i="25"/>
  <c r="AT32" i="25"/>
  <c r="AU32" i="25"/>
  <c r="AV32" i="25"/>
  <c r="AX32" i="25"/>
  <c r="AT47" i="25"/>
  <c r="AU47" i="25"/>
  <c r="AV47" i="25"/>
  <c r="AX47" i="25"/>
  <c r="AQ47" i="25"/>
  <c r="AR47" i="25"/>
  <c r="AT31" i="25"/>
  <c r="AU31" i="25"/>
  <c r="AV31" i="25"/>
  <c r="AX31" i="25"/>
  <c r="AQ31" i="25"/>
  <c r="AR31" i="25"/>
  <c r="AS31" i="25"/>
  <c r="AQ106" i="25"/>
  <c r="AR106" i="25"/>
  <c r="AS106" i="25"/>
  <c r="AT106" i="25"/>
  <c r="AU106" i="25"/>
  <c r="AV106" i="25"/>
  <c r="AX106" i="25"/>
  <c r="AV71" i="25"/>
  <c r="AQ71" i="25"/>
  <c r="AR71" i="25"/>
  <c r="AS71" i="25"/>
  <c r="AX71" i="25"/>
  <c r="AT71" i="25"/>
  <c r="AU71" i="25"/>
  <c r="J6" i="18"/>
  <c r="F6" i="18"/>
  <c r="G6" i="18"/>
  <c r="H6" i="18"/>
  <c r="I6" i="18"/>
  <c r="F108" i="25"/>
  <c r="D21" i="18"/>
  <c r="D84" i="18"/>
  <c r="AY23" i="25" l="1"/>
  <c r="AY66" i="25"/>
  <c r="M27" i="18"/>
  <c r="M80" i="18"/>
  <c r="M82" i="18"/>
  <c r="M28" i="18"/>
  <c r="M26" i="18"/>
  <c r="M81" i="18"/>
  <c r="L55" i="18"/>
  <c r="L72" i="18"/>
  <c r="L13" i="18"/>
  <c r="L35" i="18"/>
  <c r="L18" i="18"/>
  <c r="L32" i="18"/>
  <c r="L51" i="18"/>
  <c r="L37" i="18"/>
  <c r="L74" i="18"/>
  <c r="L57" i="18"/>
  <c r="L22" i="18"/>
  <c r="L21" i="18" s="1"/>
  <c r="L76" i="18"/>
  <c r="L90" i="18"/>
  <c r="L48" i="18"/>
  <c r="L20" i="18"/>
  <c r="L19" i="18" s="1"/>
  <c r="L42" i="18"/>
  <c r="L64" i="18"/>
  <c r="L53" i="18"/>
  <c r="L28" i="18"/>
  <c r="L73" i="18"/>
  <c r="L93" i="18"/>
  <c r="L41" i="18"/>
  <c r="L71" i="18"/>
  <c r="L44" i="18"/>
  <c r="L9" i="18"/>
  <c r="L8" i="18" s="1"/>
  <c r="L59" i="18"/>
  <c r="L75" i="18"/>
  <c r="L61" i="18"/>
  <c r="L27" i="18"/>
  <c r="L81" i="18"/>
  <c r="L39" i="18"/>
  <c r="L29" i="18"/>
  <c r="L11" i="18"/>
  <c r="L15" i="18"/>
  <c r="L69" i="18"/>
  <c r="L14" i="18"/>
  <c r="L66" i="18"/>
  <c r="L38" i="18"/>
  <c r="L46" i="18"/>
  <c r="L33" i="18"/>
  <c r="L17" i="18"/>
  <c r="L70" i="18"/>
  <c r="L52" i="18"/>
  <c r="L16" i="18"/>
  <c r="L85" i="18"/>
  <c r="L54" i="18"/>
  <c r="L62" i="18"/>
  <c r="L49" i="18"/>
  <c r="L36" i="18"/>
  <c r="L65" i="18"/>
  <c r="L26" i="18"/>
  <c r="L77" i="18"/>
  <c r="L12" i="18"/>
  <c r="L43" i="18"/>
  <c r="L60" i="18"/>
  <c r="L80" i="18"/>
  <c r="L86" i="18"/>
  <c r="L47" i="18"/>
  <c r="L34" i="18"/>
  <c r="L68" i="18"/>
  <c r="L82" i="18"/>
  <c r="L56" i="18"/>
  <c r="L63" i="18"/>
  <c r="L25" i="18"/>
  <c r="AY28" i="25"/>
  <c r="AY86" i="25"/>
  <c r="AY99" i="25"/>
  <c r="AY52" i="25"/>
  <c r="AY87" i="25"/>
  <c r="AY31" i="25"/>
  <c r="AY18" i="25"/>
  <c r="AY53" i="25"/>
  <c r="AY34" i="25"/>
  <c r="AY10" i="25"/>
  <c r="AY21" i="25"/>
  <c r="AY17" i="25"/>
  <c r="AY16" i="25"/>
  <c r="AY85" i="25"/>
  <c r="AY67" i="25"/>
  <c r="AY54" i="25"/>
  <c r="AY29" i="25"/>
  <c r="AY89" i="25"/>
  <c r="AY30" i="25"/>
  <c r="AY8" i="25"/>
  <c r="AY48" i="25"/>
  <c r="AY9" i="25"/>
  <c r="AY71" i="25"/>
  <c r="AY51" i="25"/>
  <c r="AY15" i="25"/>
  <c r="AY106" i="25"/>
  <c r="AY49" i="25"/>
  <c r="AY82" i="25"/>
  <c r="AY32" i="25"/>
  <c r="AY56" i="25"/>
  <c r="AY57" i="25"/>
  <c r="AY33" i="25"/>
  <c r="AY50" i="25"/>
  <c r="AY22" i="25"/>
  <c r="AY97" i="25"/>
  <c r="AY80" i="25"/>
  <c r="AY14" i="25"/>
  <c r="AY88" i="25"/>
  <c r="K27" i="18"/>
  <c r="K81" i="18"/>
  <c r="K26" i="18"/>
  <c r="K28" i="18"/>
  <c r="K82" i="18"/>
  <c r="K80" i="18"/>
  <c r="F28" i="18"/>
  <c r="F82" i="18"/>
  <c r="F80" i="18"/>
  <c r="F26" i="18"/>
  <c r="F81" i="18"/>
  <c r="F27" i="18"/>
  <c r="G82" i="18"/>
  <c r="G80" i="18"/>
  <c r="G81" i="18"/>
  <c r="G28" i="18"/>
  <c r="G27" i="18"/>
  <c r="G26" i="18"/>
  <c r="H82" i="18"/>
  <c r="H80" i="18"/>
  <c r="H81" i="18"/>
  <c r="H26" i="18"/>
  <c r="H28" i="18"/>
  <c r="H27" i="18"/>
  <c r="I28" i="18"/>
  <c r="I81" i="18"/>
  <c r="I27" i="18"/>
  <c r="I80" i="18"/>
  <c r="I82" i="18"/>
  <c r="I26" i="18"/>
  <c r="J26" i="18"/>
  <c r="J28" i="18"/>
  <c r="J27" i="18"/>
  <c r="J81" i="18"/>
  <c r="J82" i="18"/>
  <c r="J80" i="18"/>
  <c r="AQ98" i="25"/>
  <c r="AW98" i="25"/>
  <c r="AW107" i="25" s="1"/>
  <c r="AN107" i="25"/>
  <c r="Z112" i="25"/>
  <c r="Z115" i="25" s="1"/>
  <c r="Z113" i="25"/>
  <c r="Z116" i="25" s="1"/>
  <c r="V114" i="25"/>
  <c r="V113" i="25"/>
  <c r="V116" i="25" s="1"/>
  <c r="V112" i="25"/>
  <c r="V115" i="25" s="1"/>
  <c r="P111" i="25"/>
  <c r="P114" i="25" s="1"/>
  <c r="N111" i="25"/>
  <c r="R111" i="25"/>
  <c r="R114" i="25" s="1"/>
  <c r="T113" i="25"/>
  <c r="T116" i="25" s="1"/>
  <c r="T112" i="25"/>
  <c r="T115" i="25" s="1"/>
  <c r="AV110" i="25"/>
  <c r="AV109" i="25"/>
  <c r="AT109" i="25"/>
  <c r="AT110" i="25"/>
  <c r="AQ102" i="25"/>
  <c r="AS109" i="25"/>
  <c r="AS110" i="25"/>
  <c r="AR110" i="25"/>
  <c r="AR109" i="25"/>
  <c r="AT102" i="25"/>
  <c r="AT108" i="25" s="1"/>
  <c r="AV102" i="25"/>
  <c r="AF111" i="25"/>
  <c r="AF114" i="25" s="1"/>
  <c r="AS102" i="25"/>
  <c r="AS108" i="25" s="1"/>
  <c r="AL108" i="25"/>
  <c r="AU102" i="25"/>
  <c r="AU108" i="25" s="1"/>
  <c r="AO108" i="25"/>
  <c r="AX102" i="25"/>
  <c r="AX108" i="25" s="1"/>
  <c r="AD111" i="25"/>
  <c r="AD114" i="25" s="1"/>
  <c r="AR102" i="25"/>
  <c r="AR108" i="25" s="1"/>
  <c r="AH109" i="25"/>
  <c r="AH110" i="25"/>
  <c r="AO110" i="25"/>
  <c r="AO109" i="25"/>
  <c r="AX103" i="25"/>
  <c r="AQ103" i="25"/>
  <c r="AM109" i="25"/>
  <c r="AM110" i="25"/>
  <c r="AK109" i="25"/>
  <c r="AK110" i="25"/>
  <c r="AL110" i="25"/>
  <c r="AL109" i="25"/>
  <c r="AU103" i="25"/>
  <c r="AJ110" i="25"/>
  <c r="AJ109" i="25"/>
  <c r="AI110" i="25"/>
  <c r="AI109" i="25"/>
  <c r="AB111" i="25"/>
  <c r="AB114" i="25" s="1"/>
  <c r="F110" i="25"/>
  <c r="F109" i="25"/>
  <c r="L111" i="25"/>
  <c r="L114" i="25" s="1"/>
  <c r="I70" i="18"/>
  <c r="H70" i="18"/>
  <c r="F90" i="18"/>
  <c r="F71" i="18"/>
  <c r="F72" i="18"/>
  <c r="F73" i="18"/>
  <c r="F74" i="18"/>
  <c r="F75" i="18"/>
  <c r="F76" i="18"/>
  <c r="G90" i="18"/>
  <c r="G76" i="18"/>
  <c r="G70" i="18"/>
  <c r="G71" i="18"/>
  <c r="G72" i="18"/>
  <c r="G73" i="18"/>
  <c r="G74" i="18"/>
  <c r="G75" i="18"/>
  <c r="AU105" i="25"/>
  <c r="AX104" i="25"/>
  <c r="AQ105" i="25"/>
  <c r="AV104" i="25"/>
  <c r="AU104" i="25"/>
  <c r="AV105" i="25"/>
  <c r="AS104" i="25"/>
  <c r="AR105" i="25"/>
  <c r="AX105" i="25"/>
  <c r="AT104" i="25"/>
  <c r="AR104" i="25"/>
  <c r="AT105" i="25"/>
  <c r="AQ104" i="25"/>
  <c r="AS105" i="25"/>
  <c r="M60" i="18"/>
  <c r="M85" i="18"/>
  <c r="M15" i="18"/>
  <c r="M93" i="18"/>
  <c r="M76" i="18"/>
  <c r="M13" i="18"/>
  <c r="M35" i="18"/>
  <c r="M48" i="18"/>
  <c r="M55" i="18"/>
  <c r="M20" i="18"/>
  <c r="M33" i="18"/>
  <c r="M53" i="18"/>
  <c r="M18" i="18"/>
  <c r="M11" i="18"/>
  <c r="M43" i="18"/>
  <c r="M51" i="18"/>
  <c r="M70" i="18"/>
  <c r="M38" i="18"/>
  <c r="M12" i="18"/>
  <c r="M42" i="18"/>
  <c r="M61" i="18"/>
  <c r="M68" i="18"/>
  <c r="M49" i="18"/>
  <c r="M56" i="18"/>
  <c r="M47" i="18"/>
  <c r="M39" i="18"/>
  <c r="M77" i="18"/>
  <c r="M16" i="18"/>
  <c r="M73" i="18"/>
  <c r="M57" i="18"/>
  <c r="M36" i="18"/>
  <c r="M32" i="18"/>
  <c r="M74" i="18"/>
  <c r="M44" i="18"/>
  <c r="M9" i="18"/>
  <c r="M8" i="18" s="1"/>
  <c r="M54" i="18"/>
  <c r="M64" i="18"/>
  <c r="M52" i="18"/>
  <c r="M29" i="18"/>
  <c r="M65" i="18"/>
  <c r="M62" i="18"/>
  <c r="M66" i="18"/>
  <c r="M71" i="18"/>
  <c r="M46" i="18"/>
  <c r="M14" i="18"/>
  <c r="M90" i="18"/>
  <c r="M59" i="18"/>
  <c r="M41" i="18"/>
  <c r="M63" i="18"/>
  <c r="M34" i="18"/>
  <c r="M22" i="18"/>
  <c r="M21" i="18" s="1"/>
  <c r="M75" i="18"/>
  <c r="M25" i="18"/>
  <c r="M69" i="18"/>
  <c r="M17" i="18"/>
  <c r="M86" i="18"/>
  <c r="M37" i="18"/>
  <c r="M72" i="18"/>
  <c r="AS47" i="25"/>
  <c r="AY47" i="25" s="1"/>
  <c r="AX55" i="25"/>
  <c r="AY55" i="25" s="1"/>
  <c r="AQ79" i="25"/>
  <c r="AY79" i="25" s="1"/>
  <c r="J85" i="18"/>
  <c r="G46" i="18"/>
  <c r="J76" i="18"/>
  <c r="G93" i="18"/>
  <c r="J69" i="18"/>
  <c r="G44" i="18"/>
  <c r="F70" i="18"/>
  <c r="J20" i="18"/>
  <c r="J13" i="18"/>
  <c r="G38" i="18"/>
  <c r="G62" i="18"/>
  <c r="G15" i="18"/>
  <c r="G43" i="18"/>
  <c r="J72" i="18"/>
  <c r="G17" i="18"/>
  <c r="G55" i="18"/>
  <c r="J86" i="18"/>
  <c r="J64" i="18"/>
  <c r="J77" i="18"/>
  <c r="J46" i="18"/>
  <c r="J36" i="18"/>
  <c r="J18" i="18"/>
  <c r="G68" i="18"/>
  <c r="J9" i="18"/>
  <c r="J8" i="18" s="1"/>
  <c r="K52" i="18"/>
  <c r="G54" i="18"/>
  <c r="G61" i="18"/>
  <c r="G86" i="18"/>
  <c r="G11" i="18"/>
  <c r="G51" i="18"/>
  <c r="K61" i="18"/>
  <c r="G59" i="18"/>
  <c r="G57" i="18"/>
  <c r="G25" i="18"/>
  <c r="J43" i="18"/>
  <c r="J68" i="18"/>
  <c r="K56" i="18"/>
  <c r="J49" i="18"/>
  <c r="K47" i="18"/>
  <c r="K71" i="18"/>
  <c r="I20" i="18"/>
  <c r="I65" i="18"/>
  <c r="K53" i="18"/>
  <c r="I55" i="18"/>
  <c r="I85" i="18"/>
  <c r="I53" i="18"/>
  <c r="K37" i="18"/>
  <c r="K59" i="18"/>
  <c r="I74" i="18"/>
  <c r="G41" i="18"/>
  <c r="G64" i="18"/>
  <c r="K86" i="18"/>
  <c r="G13" i="18"/>
  <c r="K57" i="18"/>
  <c r="I71" i="18"/>
  <c r="I61" i="18"/>
  <c r="I52" i="18"/>
  <c r="I57" i="18"/>
  <c r="I47" i="18"/>
  <c r="I59" i="18"/>
  <c r="F34" i="18"/>
  <c r="I42" i="18"/>
  <c r="I48" i="18"/>
  <c r="I72" i="18"/>
  <c r="K17" i="18"/>
  <c r="I37" i="18"/>
  <c r="I49" i="18"/>
  <c r="I33" i="18"/>
  <c r="I38" i="18"/>
  <c r="I63" i="18"/>
  <c r="I9" i="18"/>
  <c r="I8" i="18" s="1"/>
  <c r="I22" i="18"/>
  <c r="I21" i="18" s="1"/>
  <c r="K46" i="18"/>
  <c r="J52" i="18"/>
  <c r="I25" i="18"/>
  <c r="J59" i="18"/>
  <c r="J74" i="18"/>
  <c r="I90" i="18"/>
  <c r="I73" i="18"/>
  <c r="F49" i="18"/>
  <c r="I11" i="18"/>
  <c r="I16" i="18"/>
  <c r="I54" i="18"/>
  <c r="J65" i="18"/>
  <c r="F18" i="18"/>
  <c r="I51" i="18"/>
  <c r="I76" i="18"/>
  <c r="I39" i="18"/>
  <c r="K70" i="18"/>
  <c r="J33" i="18"/>
  <c r="J53" i="18"/>
  <c r="I44" i="18"/>
  <c r="I86" i="18"/>
  <c r="J37" i="18"/>
  <c r="I56" i="18"/>
  <c r="I36" i="18"/>
  <c r="I66" i="18"/>
  <c r="I68" i="18"/>
  <c r="I32" i="18"/>
  <c r="I14" i="18"/>
  <c r="K54" i="18"/>
  <c r="K77" i="18"/>
  <c r="I18" i="18"/>
  <c r="K36" i="18"/>
  <c r="J11" i="18"/>
  <c r="K29" i="18"/>
  <c r="J93" i="18"/>
  <c r="I77" i="18"/>
  <c r="J15" i="18"/>
  <c r="I62" i="18"/>
  <c r="I29" i="18"/>
  <c r="I64" i="18"/>
  <c r="I35" i="18"/>
  <c r="I69" i="18"/>
  <c r="I34" i="18"/>
  <c r="I13" i="18"/>
  <c r="I46" i="18"/>
  <c r="I75" i="18"/>
  <c r="I93" i="18"/>
  <c r="I17" i="18"/>
  <c r="K93" i="18"/>
  <c r="K32" i="18"/>
  <c r="I60" i="18"/>
  <c r="I12" i="18"/>
  <c r="H9" i="18"/>
  <c r="H8" i="18" s="1"/>
  <c r="H62" i="18"/>
  <c r="H29" i="18"/>
  <c r="H46" i="18"/>
  <c r="H52" i="18"/>
  <c r="H66" i="18"/>
  <c r="K34" i="18"/>
  <c r="K64" i="18"/>
  <c r="K49" i="18"/>
  <c r="G29" i="18"/>
  <c r="J42" i="18"/>
  <c r="K48" i="18"/>
  <c r="J48" i="18"/>
  <c r="G52" i="18"/>
  <c r="J63" i="18"/>
  <c r="H72" i="18"/>
  <c r="J39" i="18"/>
  <c r="K15" i="18"/>
  <c r="K90" i="18"/>
  <c r="G32" i="18"/>
  <c r="H56" i="18"/>
  <c r="H13" i="18"/>
  <c r="H17" i="18"/>
  <c r="H36" i="18"/>
  <c r="H42" i="18"/>
  <c r="H57" i="18"/>
  <c r="H34" i="18"/>
  <c r="H71" i="18"/>
  <c r="H22" i="18"/>
  <c r="H21" i="18" s="1"/>
  <c r="H37" i="18"/>
  <c r="H49" i="18"/>
  <c r="H73" i="18"/>
  <c r="H85" i="18"/>
  <c r="H60" i="18"/>
  <c r="H32" i="18"/>
  <c r="K44" i="18"/>
  <c r="J54" i="18"/>
  <c r="H63" i="18"/>
  <c r="K55" i="18"/>
  <c r="J29" i="18"/>
  <c r="J25" i="18"/>
  <c r="G42" i="18"/>
  <c r="H48" i="18"/>
  <c r="G48" i="18"/>
  <c r="J60" i="18"/>
  <c r="K39" i="18"/>
  <c r="I15" i="18"/>
  <c r="I43" i="18"/>
  <c r="G53" i="18"/>
  <c r="J17" i="18"/>
  <c r="K11" i="18"/>
  <c r="J16" i="18"/>
  <c r="H38" i="18"/>
  <c r="H54" i="18"/>
  <c r="H86" i="18"/>
  <c r="G77" i="18"/>
  <c r="K76" i="18"/>
  <c r="G56" i="18"/>
  <c r="H43" i="18"/>
  <c r="H68" i="18"/>
  <c r="H61" i="18"/>
  <c r="H33" i="18"/>
  <c r="J71" i="18"/>
  <c r="H14" i="18"/>
  <c r="K16" i="18"/>
  <c r="K68" i="18"/>
  <c r="K35" i="18"/>
  <c r="H25" i="18"/>
  <c r="K41" i="18"/>
  <c r="J51" i="18"/>
  <c r="K65" i="18"/>
  <c r="H12" i="18"/>
  <c r="H18" i="18"/>
  <c r="H76" i="18"/>
  <c r="H44" i="18"/>
  <c r="H77" i="18"/>
  <c r="H15" i="18"/>
  <c r="H65" i="18"/>
  <c r="H20" i="18"/>
  <c r="H69" i="18"/>
  <c r="H90" i="18"/>
  <c r="H11" i="18"/>
  <c r="H59" i="18"/>
  <c r="H64" i="18"/>
  <c r="H51" i="18"/>
  <c r="H74" i="18"/>
  <c r="G12" i="18"/>
  <c r="H39" i="18"/>
  <c r="H55" i="18"/>
  <c r="J75" i="18"/>
  <c r="K63" i="18"/>
  <c r="H75" i="18"/>
  <c r="G85" i="18"/>
  <c r="H93" i="18"/>
  <c r="J34" i="18"/>
  <c r="I41" i="18"/>
  <c r="H41" i="18"/>
  <c r="K43" i="18"/>
  <c r="G37" i="18"/>
  <c r="H53" i="18"/>
  <c r="H16" i="18"/>
  <c r="H35" i="18"/>
  <c r="H47" i="18"/>
  <c r="G34" i="18"/>
  <c r="K18" i="18"/>
  <c r="G35" i="18"/>
  <c r="G69" i="18"/>
  <c r="K42" i="18"/>
  <c r="J70" i="18"/>
  <c r="K85" i="18"/>
  <c r="G36" i="18"/>
  <c r="F64" i="18"/>
  <c r="K20" i="18"/>
  <c r="J44" i="18"/>
  <c r="K69" i="18"/>
  <c r="G16" i="18"/>
  <c r="J41" i="18"/>
  <c r="J56" i="18"/>
  <c r="K12" i="18"/>
  <c r="F37" i="18"/>
  <c r="J14" i="18"/>
  <c r="J66" i="18"/>
  <c r="K73" i="18"/>
  <c r="G39" i="18"/>
  <c r="K72" i="18"/>
  <c r="G66" i="18"/>
  <c r="F38" i="18"/>
  <c r="K22" i="18"/>
  <c r="K21" i="18" s="1"/>
  <c r="K62" i="18"/>
  <c r="G9" i="18"/>
  <c r="G8" i="18" s="1"/>
  <c r="G49" i="18"/>
  <c r="G33" i="18"/>
  <c r="G18" i="18"/>
  <c r="G22" i="18"/>
  <c r="G21" i="18" s="1"/>
  <c r="J73" i="18"/>
  <c r="J61" i="18"/>
  <c r="K25" i="18"/>
  <c r="J57" i="18"/>
  <c r="J35" i="18"/>
  <c r="K9" i="18"/>
  <c r="K8" i="18" s="1"/>
  <c r="K74" i="18"/>
  <c r="G20" i="18"/>
  <c r="J47" i="18"/>
  <c r="G60" i="18"/>
  <c r="J90" i="18"/>
  <c r="K38" i="18"/>
  <c r="K14" i="18"/>
  <c r="K33" i="18"/>
  <c r="K75" i="18"/>
  <c r="K13" i="18"/>
  <c r="F33" i="18"/>
  <c r="K60" i="18"/>
  <c r="J62" i="18"/>
  <c r="J32" i="18"/>
  <c r="F13" i="18"/>
  <c r="J12" i="18"/>
  <c r="J55" i="18"/>
  <c r="K66" i="18"/>
  <c r="G14" i="18"/>
  <c r="J38" i="18"/>
  <c r="K51" i="18"/>
  <c r="F85" i="18"/>
  <c r="G63" i="18"/>
  <c r="J22" i="18"/>
  <c r="J21" i="18" s="1"/>
  <c r="G65" i="18"/>
  <c r="G47" i="18"/>
  <c r="F47" i="18"/>
  <c r="F11" i="18"/>
  <c r="F63" i="18"/>
  <c r="F69" i="18"/>
  <c r="F39" i="18"/>
  <c r="F61" i="18"/>
  <c r="F25" i="18"/>
  <c r="F65" i="18"/>
  <c r="F55" i="18"/>
  <c r="F22" i="18"/>
  <c r="F54" i="18"/>
  <c r="F9" i="18"/>
  <c r="F12" i="18"/>
  <c r="F29" i="18"/>
  <c r="F52" i="18"/>
  <c r="F16" i="18"/>
  <c r="F86" i="18"/>
  <c r="F62" i="18"/>
  <c r="F46" i="18"/>
  <c r="F66" i="18"/>
  <c r="F51" i="18"/>
  <c r="F32" i="18"/>
  <c r="F44" i="18"/>
  <c r="F17" i="18"/>
  <c r="F93" i="18"/>
  <c r="F53" i="18"/>
  <c r="F68" i="18"/>
  <c r="F36" i="18"/>
  <c r="F57" i="18"/>
  <c r="F42" i="18"/>
  <c r="F15" i="18"/>
  <c r="F35" i="18"/>
  <c r="F56" i="18"/>
  <c r="F43" i="18"/>
  <c r="F59" i="18"/>
  <c r="F48" i="18"/>
  <c r="F14" i="18"/>
  <c r="F20" i="18"/>
  <c r="F77" i="18"/>
  <c r="F41" i="18"/>
  <c r="F60" i="18"/>
  <c r="F107" i="25"/>
  <c r="L84" i="18" l="1"/>
  <c r="L83" i="18" s="1"/>
  <c r="L67" i="18"/>
  <c r="L40" i="18"/>
  <c r="L50" i="18"/>
  <c r="L31" i="18"/>
  <c r="L24" i="18"/>
  <c r="L10" i="18"/>
  <c r="L7" i="18" s="1"/>
  <c r="L58" i="18"/>
  <c r="L79" i="18"/>
  <c r="L78" i="18" s="1"/>
  <c r="L45" i="18"/>
  <c r="AY103" i="25"/>
  <c r="AY104" i="25"/>
  <c r="AQ108" i="25"/>
  <c r="AY102" i="25"/>
  <c r="AY105" i="25"/>
  <c r="AY98" i="25"/>
  <c r="E26" i="18"/>
  <c r="E27" i="18"/>
  <c r="E28" i="18"/>
  <c r="AN111" i="25"/>
  <c r="AN114" i="25" s="1"/>
  <c r="AW111" i="25"/>
  <c r="AW114" i="25" s="1"/>
  <c r="L113" i="25"/>
  <c r="L116" i="25" s="1"/>
  <c r="L112" i="25"/>
  <c r="L115" i="25" s="1"/>
  <c r="R113" i="25"/>
  <c r="R116" i="25" s="1"/>
  <c r="R112" i="25"/>
  <c r="R115" i="25" s="1"/>
  <c r="N113" i="25"/>
  <c r="N116" i="25" s="1"/>
  <c r="N112" i="25"/>
  <c r="N115" i="25" s="1"/>
  <c r="N114" i="25"/>
  <c r="P113" i="25"/>
  <c r="P116" i="25" s="1"/>
  <c r="P112" i="25"/>
  <c r="P115" i="25" s="1"/>
  <c r="AQ109" i="25"/>
  <c r="AQ110" i="25"/>
  <c r="AX110" i="25"/>
  <c r="AX109" i="25"/>
  <c r="AV108" i="25"/>
  <c r="AU109" i="25"/>
  <c r="AU110" i="25"/>
  <c r="AF113" i="25"/>
  <c r="AF116" i="25" s="1"/>
  <c r="AF112" i="25"/>
  <c r="AF115" i="25" s="1"/>
  <c r="AD113" i="25"/>
  <c r="AD116" i="25" s="1"/>
  <c r="AD112" i="25"/>
  <c r="AD115" i="25" s="1"/>
  <c r="AB113" i="25"/>
  <c r="AB116" i="25" s="1"/>
  <c r="AB112" i="25"/>
  <c r="AB115" i="25" s="1"/>
  <c r="D79" i="18"/>
  <c r="F111" i="25"/>
  <c r="E47" i="18"/>
  <c r="E15" i="18"/>
  <c r="E29" i="18"/>
  <c r="E64" i="18"/>
  <c r="E52" i="18"/>
  <c r="E12" i="18"/>
  <c r="E22" i="18"/>
  <c r="E11" i="18"/>
  <c r="E82" i="18"/>
  <c r="E76" i="18"/>
  <c r="E34" i="18"/>
  <c r="E41" i="18"/>
  <c r="E68" i="18"/>
  <c r="E54" i="18"/>
  <c r="E33" i="18"/>
  <c r="E75" i="18"/>
  <c r="E74" i="18"/>
  <c r="E77" i="18"/>
  <c r="E73" i="18"/>
  <c r="E42" i="18"/>
  <c r="E57" i="18"/>
  <c r="E93" i="18"/>
  <c r="E20" i="18"/>
  <c r="E17" i="18"/>
  <c r="E85" i="18"/>
  <c r="E72" i="18"/>
  <c r="E53" i="18"/>
  <c r="E14" i="18"/>
  <c r="E18" i="18"/>
  <c r="E71" i="18"/>
  <c r="E48" i="18"/>
  <c r="E32" i="18"/>
  <c r="E25" i="18"/>
  <c r="E37" i="18"/>
  <c r="E90" i="18"/>
  <c r="F8" i="18"/>
  <c r="E9" i="18"/>
  <c r="E55" i="18"/>
  <c r="E65" i="18"/>
  <c r="E51" i="18"/>
  <c r="E44" i="18"/>
  <c r="E59" i="18"/>
  <c r="E61" i="18"/>
  <c r="E43" i="18"/>
  <c r="E66" i="18"/>
  <c r="E39" i="18"/>
  <c r="E60" i="18"/>
  <c r="E46" i="18"/>
  <c r="E36" i="18"/>
  <c r="E69" i="18"/>
  <c r="E49" i="18"/>
  <c r="E56" i="18"/>
  <c r="E35" i="18"/>
  <c r="E86" i="18"/>
  <c r="F118" i="25"/>
  <c r="F119" i="25" s="1"/>
  <c r="E62" i="18"/>
  <c r="E16" i="18"/>
  <c r="E63" i="18"/>
  <c r="E13" i="18"/>
  <c r="E38" i="18"/>
  <c r="E70" i="18"/>
  <c r="F21" i="18"/>
  <c r="E21" i="18" s="1"/>
  <c r="M45" i="18"/>
  <c r="M24" i="18"/>
  <c r="M19" i="18"/>
  <c r="M50" i="18"/>
  <c r="M84" i="18"/>
  <c r="M83" i="18" s="1"/>
  <c r="M10" i="18"/>
  <c r="M67" i="18"/>
  <c r="M40" i="18"/>
  <c r="M58" i="18"/>
  <c r="M31" i="18"/>
  <c r="AX84" i="25"/>
  <c r="AX96" i="25"/>
  <c r="AX62" i="25"/>
  <c r="AX76" i="25"/>
  <c r="AX45" i="25"/>
  <c r="AX74" i="25"/>
  <c r="AX44" i="25"/>
  <c r="AX43" i="25"/>
  <c r="AX42" i="25"/>
  <c r="AX101" i="25"/>
  <c r="AX41" i="25"/>
  <c r="AX77" i="25"/>
  <c r="AX26" i="25"/>
  <c r="AX83" i="25"/>
  <c r="AQ74" i="25"/>
  <c r="AQ43" i="25"/>
  <c r="AQ44" i="25"/>
  <c r="AQ96" i="25"/>
  <c r="AQ41" i="25"/>
  <c r="AQ45" i="25"/>
  <c r="AQ77" i="25"/>
  <c r="AQ42" i="25"/>
  <c r="AQ101" i="25"/>
  <c r="AQ83" i="25"/>
  <c r="AQ62" i="25"/>
  <c r="AQ84" i="25"/>
  <c r="AQ76" i="25"/>
  <c r="AQ40" i="25"/>
  <c r="AQ26" i="25"/>
  <c r="AS45" i="25"/>
  <c r="AS40" i="25"/>
  <c r="AS83" i="25"/>
  <c r="AS74" i="25"/>
  <c r="AS26" i="25"/>
  <c r="AS96" i="25"/>
  <c r="AS43" i="25"/>
  <c r="AS101" i="25"/>
  <c r="AS44" i="25"/>
  <c r="AS41" i="25"/>
  <c r="AS77" i="25"/>
  <c r="AS42" i="25"/>
  <c r="AS62" i="25"/>
  <c r="AS84" i="25"/>
  <c r="AS76" i="25"/>
  <c r="AR26" i="25"/>
  <c r="AR43" i="25"/>
  <c r="AR40" i="25"/>
  <c r="AR101" i="25"/>
  <c r="AR44" i="25"/>
  <c r="AR96" i="25"/>
  <c r="AR41" i="25"/>
  <c r="AR74" i="25"/>
  <c r="AR77" i="25"/>
  <c r="AR42" i="25"/>
  <c r="AR83" i="25"/>
  <c r="AR62" i="25"/>
  <c r="AR84" i="25"/>
  <c r="AR76" i="25"/>
  <c r="AR45" i="25"/>
  <c r="AT45" i="25"/>
  <c r="AT40" i="25"/>
  <c r="AT76" i="25"/>
  <c r="AT74" i="25"/>
  <c r="AT26" i="25"/>
  <c r="AT96" i="25"/>
  <c r="AT43" i="25"/>
  <c r="AT101" i="25"/>
  <c r="AT41" i="25"/>
  <c r="AT44" i="25"/>
  <c r="AT42" i="25"/>
  <c r="AT83" i="25"/>
  <c r="AT77" i="25"/>
  <c r="AT62" i="25"/>
  <c r="AT84" i="25"/>
  <c r="AV96" i="25"/>
  <c r="AV62" i="25"/>
  <c r="AV76" i="25"/>
  <c r="AV84" i="25"/>
  <c r="AV45" i="25"/>
  <c r="AV74" i="25"/>
  <c r="AV26" i="25"/>
  <c r="AV44" i="25"/>
  <c r="AV43" i="25"/>
  <c r="AV101" i="25"/>
  <c r="AV41" i="25"/>
  <c r="AV77" i="25"/>
  <c r="AV42" i="25"/>
  <c r="AV40" i="25"/>
  <c r="AV83" i="25"/>
  <c r="AU45" i="25"/>
  <c r="AU74" i="25"/>
  <c r="AU26" i="25"/>
  <c r="AU43" i="25"/>
  <c r="AU41" i="25"/>
  <c r="AU101" i="25"/>
  <c r="AU44" i="25"/>
  <c r="AU77" i="25"/>
  <c r="AU42" i="25"/>
  <c r="AU40" i="25"/>
  <c r="AU83" i="25"/>
  <c r="AU84" i="25"/>
  <c r="AU96" i="25"/>
  <c r="AU76" i="25"/>
  <c r="AU62" i="25"/>
  <c r="J24" i="18"/>
  <c r="J45" i="18"/>
  <c r="K19" i="18"/>
  <c r="J58" i="18"/>
  <c r="G24" i="18"/>
  <c r="G50" i="18"/>
  <c r="J84" i="18"/>
  <c r="J83" i="18" s="1"/>
  <c r="I24" i="18"/>
  <c r="G40" i="18"/>
  <c r="I67" i="18"/>
  <c r="I19" i="18"/>
  <c r="H19" i="18"/>
  <c r="I84" i="18"/>
  <c r="I83" i="18" s="1"/>
  <c r="K45" i="18"/>
  <c r="J50" i="18"/>
  <c r="K58" i="18"/>
  <c r="J40" i="18"/>
  <c r="I50" i="18"/>
  <c r="I10" i="18"/>
  <c r="K50" i="18"/>
  <c r="J19" i="18"/>
  <c r="K40" i="18"/>
  <c r="H45" i="18"/>
  <c r="I45" i="18"/>
  <c r="I58" i="18"/>
  <c r="G84" i="18"/>
  <c r="G83" i="18" s="1"/>
  <c r="H24" i="18"/>
  <c r="I31" i="18"/>
  <c r="H40" i="18"/>
  <c r="H50" i="18"/>
  <c r="J10" i="18"/>
  <c r="K10" i="18"/>
  <c r="K24" i="18"/>
  <c r="I40" i="18"/>
  <c r="K31" i="18"/>
  <c r="K84" i="18"/>
  <c r="K83" i="18" s="1"/>
  <c r="G10" i="18"/>
  <c r="J67" i="18"/>
  <c r="H84" i="18"/>
  <c r="H83" i="18" s="1"/>
  <c r="H31" i="18"/>
  <c r="F45" i="18"/>
  <c r="H58" i="18"/>
  <c r="F40" i="18"/>
  <c r="J31" i="18"/>
  <c r="G19" i="18"/>
  <c r="H10" i="18"/>
  <c r="G31" i="18"/>
  <c r="H67" i="18"/>
  <c r="G58" i="18"/>
  <c r="K67" i="18"/>
  <c r="G67" i="18"/>
  <c r="G45" i="18"/>
  <c r="F84" i="18"/>
  <c r="F58" i="18"/>
  <c r="F10" i="18"/>
  <c r="F31" i="18"/>
  <c r="F24" i="18"/>
  <c r="F67" i="18"/>
  <c r="F50" i="18"/>
  <c r="F19" i="18"/>
  <c r="D19" i="18"/>
  <c r="D31" i="18"/>
  <c r="D40" i="18"/>
  <c r="D45" i="18"/>
  <c r="D50" i="18"/>
  <c r="D58" i="18"/>
  <c r="D67" i="18"/>
  <c r="L30" i="18" l="1"/>
  <c r="L23" i="18" s="1"/>
  <c r="L87" i="18" s="1"/>
  <c r="AY84" i="25"/>
  <c r="AY62" i="25"/>
  <c r="AY83" i="25"/>
  <c r="AY101" i="25"/>
  <c r="AY42" i="25"/>
  <c r="AY77" i="25"/>
  <c r="AY76" i="25"/>
  <c r="AY45" i="25"/>
  <c r="AY44" i="25"/>
  <c r="AY43" i="25"/>
  <c r="AY74" i="25"/>
  <c r="AY41" i="25"/>
  <c r="AY96" i="25"/>
  <c r="AY108" i="25"/>
  <c r="AY26" i="25"/>
  <c r="AY109" i="25"/>
  <c r="AY110" i="25"/>
  <c r="AW113" i="25"/>
  <c r="AW116" i="25" s="1"/>
  <c r="AW112" i="25"/>
  <c r="AW115" i="25" s="1"/>
  <c r="AN112" i="25"/>
  <c r="AN115" i="25" s="1"/>
  <c r="AN113" i="25"/>
  <c r="AN116" i="25" s="1"/>
  <c r="AU7" i="25"/>
  <c r="AU107" i="25" s="1"/>
  <c r="AL107" i="25"/>
  <c r="AL111" i="25" s="1"/>
  <c r="AL113" i="25" s="1"/>
  <c r="AL116" i="25" s="1"/>
  <c r="AK107" i="25"/>
  <c r="AK111" i="25" s="1"/>
  <c r="AK113" i="25" s="1"/>
  <c r="AK116" i="25" s="1"/>
  <c r="AV7" i="25"/>
  <c r="AV107" i="25" s="1"/>
  <c r="AM107" i="25"/>
  <c r="AO107" i="25"/>
  <c r="AO111" i="25" s="1"/>
  <c r="AO112" i="25" s="1"/>
  <c r="AO115" i="25" s="1"/>
  <c r="AH107" i="25"/>
  <c r="AH111" i="25" s="1"/>
  <c r="AH114" i="25" s="1"/>
  <c r="AI107" i="25"/>
  <c r="AI111" i="25" s="1"/>
  <c r="AI114" i="25" s="1"/>
  <c r="AJ107" i="25"/>
  <c r="AJ111" i="25" s="1"/>
  <c r="AJ114" i="25" s="1"/>
  <c r="F114" i="25"/>
  <c r="F112" i="25"/>
  <c r="F115" i="25" s="1"/>
  <c r="F113" i="25"/>
  <c r="F116" i="25" s="1"/>
  <c r="E58" i="18"/>
  <c r="E84" i="18"/>
  <c r="E19" i="18"/>
  <c r="E40" i="18"/>
  <c r="E67" i="18"/>
  <c r="E50" i="18"/>
  <c r="E45" i="18"/>
  <c r="E31" i="18"/>
  <c r="D30" i="18"/>
  <c r="M7" i="18"/>
  <c r="M30" i="18"/>
  <c r="M23" i="18" s="1"/>
  <c r="AT7" i="25"/>
  <c r="AT107" i="25" s="1"/>
  <c r="AS7" i="25"/>
  <c r="AS107" i="25" s="1"/>
  <c r="AR7" i="25"/>
  <c r="AX7" i="25"/>
  <c r="AX40" i="25"/>
  <c r="AY40" i="25" s="1"/>
  <c r="AQ7" i="25"/>
  <c r="K7" i="18"/>
  <c r="J7" i="18"/>
  <c r="I7" i="18"/>
  <c r="H7" i="18"/>
  <c r="G7" i="18"/>
  <c r="J30" i="18"/>
  <c r="J23" i="18" s="1"/>
  <c r="I30" i="18"/>
  <c r="I23" i="18" s="1"/>
  <c r="F83" i="18"/>
  <c r="G30" i="18"/>
  <c r="G23" i="18" s="1"/>
  <c r="K30" i="18"/>
  <c r="K23" i="18" s="1"/>
  <c r="H30" i="18"/>
  <c r="H23" i="18" s="1"/>
  <c r="F30" i="18"/>
  <c r="F7" i="18"/>
  <c r="D83" i="18"/>
  <c r="AQ107" i="25" l="1"/>
  <c r="AQ111" i="25" s="1"/>
  <c r="AY7" i="25"/>
  <c r="E83" i="18"/>
  <c r="AK112" i="25"/>
  <c r="AK115" i="25" s="1"/>
  <c r="AL114" i="25"/>
  <c r="AJ113" i="25"/>
  <c r="AJ116" i="25" s="1"/>
  <c r="AJ112" i="25"/>
  <c r="AJ115" i="25" s="1"/>
  <c r="AK114" i="25"/>
  <c r="AL112" i="25"/>
  <c r="AL115" i="25" s="1"/>
  <c r="AI113" i="25"/>
  <c r="AI116" i="25" s="1"/>
  <c r="AI112" i="25"/>
  <c r="AI115" i="25" s="1"/>
  <c r="AO113" i="25"/>
  <c r="AO116" i="25" s="1"/>
  <c r="AT111" i="25"/>
  <c r="AH112" i="25"/>
  <c r="AH115" i="25" s="1"/>
  <c r="AS111" i="25"/>
  <c r="AH113" i="25"/>
  <c r="AH116" i="25" s="1"/>
  <c r="G79" i="18"/>
  <c r="G78" i="18" s="1"/>
  <c r="G87" i="18" s="1"/>
  <c r="AR107" i="25"/>
  <c r="AM111" i="25"/>
  <c r="AM114" i="25" s="1"/>
  <c r="AV111" i="25"/>
  <c r="AV114" i="25" s="1"/>
  <c r="AO114" i="25"/>
  <c r="AX107" i="25"/>
  <c r="AU111" i="25"/>
  <c r="F23" i="18"/>
  <c r="E30" i="18"/>
  <c r="M79" i="18"/>
  <c r="M78" i="18" s="1"/>
  <c r="M87" i="18" s="1"/>
  <c r="E81" i="18"/>
  <c r="H79" i="18"/>
  <c r="H78" i="18" s="1"/>
  <c r="H87" i="18" s="1"/>
  <c r="I79" i="18"/>
  <c r="I78" i="18" s="1"/>
  <c r="I87" i="18" s="1"/>
  <c r="J79" i="18"/>
  <c r="J78" i="18" s="1"/>
  <c r="J87" i="18" s="1"/>
  <c r="AY107" i="25" l="1"/>
  <c r="AQ114" i="25"/>
  <c r="AQ112" i="25"/>
  <c r="AQ113" i="25"/>
  <c r="AR111" i="25"/>
  <c r="AR114" i="25" s="1"/>
  <c r="AM113" i="25"/>
  <c r="AM116" i="25" s="1"/>
  <c r="AM112" i="25"/>
  <c r="AM115" i="25" s="1"/>
  <c r="AS112" i="25"/>
  <c r="AS115" i="25" s="1"/>
  <c r="AS113" i="25"/>
  <c r="AS116" i="25" s="1"/>
  <c r="AV113" i="25"/>
  <c r="AV116" i="25" s="1"/>
  <c r="AV112" i="25"/>
  <c r="AV115" i="25" s="1"/>
  <c r="AS114" i="25"/>
  <c r="AU112" i="25"/>
  <c r="AU115" i="25" s="1"/>
  <c r="AU113" i="25"/>
  <c r="AU116" i="25" s="1"/>
  <c r="AT113" i="25"/>
  <c r="AT116" i="25" s="1"/>
  <c r="AT112" i="25"/>
  <c r="AT115" i="25" s="1"/>
  <c r="AU114" i="25"/>
  <c r="AT114" i="25"/>
  <c r="AX111" i="25"/>
  <c r="AX114" i="25" s="1"/>
  <c r="F79" i="18"/>
  <c r="F78" i="18" s="1"/>
  <c r="F87" i="18" s="1"/>
  <c r="E80" i="18"/>
  <c r="K79" i="18"/>
  <c r="K78" i="18" s="1"/>
  <c r="K87" i="18" s="1"/>
  <c r="AY111" i="25" l="1"/>
  <c r="AY114" i="25"/>
  <c r="AQ116" i="25"/>
  <c r="AQ115" i="25"/>
  <c r="AX113" i="25"/>
  <c r="AX116" i="25" s="1"/>
  <c r="AX112" i="25"/>
  <c r="AX115" i="25" s="1"/>
  <c r="AR112" i="25"/>
  <c r="AR115" i="25" s="1"/>
  <c r="AR113" i="25"/>
  <c r="AR116" i="25" s="1"/>
  <c r="E79" i="18"/>
  <c r="D78" i="18"/>
  <c r="E78" i="18" s="1"/>
  <c r="D24" i="18"/>
  <c r="D8" i="18"/>
  <c r="E8" i="18" s="1"/>
  <c r="D10" i="18"/>
  <c r="E10" i="18" s="1"/>
  <c r="AY115" i="25" l="1"/>
  <c r="AY113" i="25"/>
  <c r="AY116" i="25"/>
  <c r="AY112" i="25"/>
  <c r="E24" i="18"/>
  <c r="D23" i="18"/>
  <c r="E23" i="18" s="1"/>
  <c r="D7" i="18"/>
  <c r="E7" i="18" s="1"/>
  <c r="D87" i="18" l="1"/>
  <c r="E87" i="18" s="1"/>
  <c r="D89" i="18" l="1"/>
  <c r="L89" i="18" s="1"/>
  <c r="L91" i="18" s="1"/>
  <c r="L94" i="18" s="1"/>
  <c r="D91" i="18" l="1"/>
  <c r="M89" i="18"/>
  <c r="M91" i="18" s="1"/>
  <c r="M94" i="18" s="1"/>
  <c r="H89" i="18"/>
  <c r="H91" i="18" s="1"/>
  <c r="H94" i="18" s="1"/>
  <c r="K89" i="18"/>
  <c r="K91" i="18" s="1"/>
  <c r="K94" i="18" s="1"/>
  <c r="G89" i="18"/>
  <c r="G91" i="18" s="1"/>
  <c r="G94" i="18" s="1"/>
  <c r="I89" i="18"/>
  <c r="I91" i="18" s="1"/>
  <c r="I94" i="18" s="1"/>
  <c r="J89" i="18"/>
  <c r="J91" i="18" s="1"/>
  <c r="J94" i="18" s="1"/>
  <c r="F89" i="18"/>
  <c r="F91" i="18" s="1"/>
  <c r="F94" i="18" s="1"/>
  <c r="E89" i="18" l="1"/>
  <c r="D94" i="18"/>
  <c r="D96" i="18" s="1"/>
  <c r="L96" i="18" s="1"/>
  <c r="L97" i="18" s="1"/>
  <c r="E91" i="18"/>
  <c r="K96" i="18" l="1"/>
  <c r="K97" i="18" s="1"/>
  <c r="D97" i="18"/>
  <c r="E94" i="18"/>
  <c r="M96" i="18"/>
  <c r="M97" i="18" s="1"/>
  <c r="H96" i="18"/>
  <c r="H97" i="18" s="1"/>
  <c r="F96" i="18"/>
  <c r="F97" i="18" s="1"/>
  <c r="J96" i="18"/>
  <c r="J97" i="18" s="1"/>
  <c r="G96" i="18"/>
  <c r="G97" i="18" s="1"/>
  <c r="I96" i="18"/>
  <c r="I97" i="18" s="1"/>
  <c r="E97" i="18" l="1"/>
  <c r="E96"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Henri Telk</author>
  </authors>
  <commentList>
    <comment ref="C21" authorId="0" shapeId="0" xr:uid="{2CC44CDB-B974-48D0-820B-72E0C9751ED7}">
      <text>
        <r>
          <rPr>
            <sz val="9"/>
            <color indexed="81"/>
            <rFont val="Tahoma"/>
            <family val="2"/>
            <charset val="186"/>
          </rPr>
          <t>Projektimeeskonnaga seotud palga- ja tegevuskulud.</t>
        </r>
      </text>
    </comment>
    <comment ref="D30" authorId="0" shapeId="0" xr:uid="{051A4E99-E966-4DFF-BBC5-F647ECCE5A20}">
      <text>
        <r>
          <rPr>
            <b/>
            <sz val="9"/>
            <color indexed="81"/>
            <rFont val="Tahoma"/>
            <family val="2"/>
            <charset val="186"/>
          </rPr>
          <t>EVS 885 Ehituskulude liigitamine</t>
        </r>
      </text>
    </comment>
    <comment ref="B87" authorId="0" shapeId="0" xr:uid="{9946A53B-4932-4B44-B1BD-3307EEE0EC71}">
      <text>
        <r>
          <rPr>
            <sz val="8"/>
            <color indexed="81"/>
            <rFont val="Tahoma"/>
            <family val="2"/>
            <charset val="186"/>
          </rPr>
          <t>Sisaldab arendustegevuse, ehituse ning sisustuse kulusid koos projektijuhtimise otsesed kulu ja reserviga.</t>
        </r>
      </text>
    </comment>
    <comment ref="C89" authorId="0" shapeId="0" xr:uid="{F779D46D-D84B-44B3-8EBD-4A59D8207FA2}">
      <text>
        <r>
          <rPr>
            <sz val="8"/>
            <color indexed="81"/>
            <rFont val="Tahoma"/>
            <family val="2"/>
            <charset val="186"/>
          </rPr>
          <t>Projektijuhtimise kaudnekulu on palga-, tegevus- jm kulud, mis kaasnevad arendusprojektide juhtimisega, kuid mis on väljaspool projektimeeskonna otseseid kulusid. 2,5% on kõikidele arendusprojektidele ühtselt rakendatav projektijuhtimise kaudsete kulude määr.</t>
        </r>
      </text>
    </comment>
    <comment ref="C90" authorId="0" shapeId="0" xr:uid="{2C77FA74-31FE-41B6-A11E-5879EBBFF188}">
      <text>
        <r>
          <rPr>
            <sz val="8"/>
            <color indexed="81"/>
            <rFont val="Tahoma"/>
            <family val="2"/>
            <charset val="186"/>
          </rPr>
          <t>Tasu kapitali kasutamise eest enne objekti üleandmist kliendile, mida arvutatakse üürimääruse punktis 2.1. kirjeldatud omakapitali ja võõrkapitali kaalutud keskmise tulumääraga. Perioodiline tulumäär otsustatakse kaks korda aastas ainuaktsionäri otsusega. Ehitustööde aegne intress kujuneb kavandamise etapis rahavoo prognoosi ja pärast projekti valmimist tegeliku rahavoo põhjal.</t>
        </r>
      </text>
    </comment>
  </commentList>
</comments>
</file>

<file path=xl/sharedStrings.xml><?xml version="1.0" encoding="utf-8"?>
<sst xmlns="http://schemas.openxmlformats.org/spreadsheetml/2006/main" count="295" uniqueCount="240">
  <si>
    <t>Lisa nr 1</t>
  </si>
  <si>
    <t>Jrk
nr</t>
  </si>
  <si>
    <t>Eeldatav maksumus, EUR, km-ta</t>
  </si>
  <si>
    <t>ARENDUSTEGEVUS</t>
  </si>
  <si>
    <t>Kinnisvara omandamise ja väärtustamise kulud</t>
  </si>
  <si>
    <t>1.1.</t>
  </si>
  <si>
    <t>Tellija muud arendusaegsed kulud; va intress</t>
  </si>
  <si>
    <t>2.1.</t>
  </si>
  <si>
    <t>Omanikujärelevalve</t>
  </si>
  <si>
    <t>2.2.</t>
  </si>
  <si>
    <t>Lubade taotlemisega seotud kulud</t>
  </si>
  <si>
    <t>2.3.</t>
  </si>
  <si>
    <t>Muud kontrorikulud</t>
  </si>
  <si>
    <t>2.4.</t>
  </si>
  <si>
    <t>Ekspertiisid, konsultatsioonid, mõõtmised jne</t>
  </si>
  <si>
    <t>2.5.</t>
  </si>
  <si>
    <t>Ehitusaegne kindlustus</t>
  </si>
  <si>
    <t>2.6.</t>
  </si>
  <si>
    <t>Kulud seoses ehitustööde katkemisega</t>
  </si>
  <si>
    <t>2.7.</t>
  </si>
  <si>
    <t>Juriidiline nõustamine</t>
  </si>
  <si>
    <t>2.8.</t>
  </si>
  <si>
    <t>Muud tellija ehitusaegsed kulud</t>
  </si>
  <si>
    <t>Liitumised</t>
  </si>
  <si>
    <t>Projektijuhtimise otsesed kulud</t>
  </si>
  <si>
    <t>4.1.</t>
  </si>
  <si>
    <t>EHITAMINE</t>
  </si>
  <si>
    <t>Projekteerimine ja uuringud</t>
  </si>
  <si>
    <t>5.1.</t>
  </si>
  <si>
    <t>5.2.</t>
  </si>
  <si>
    <t>Ehituslepingud</t>
  </si>
  <si>
    <t>6.1.</t>
  </si>
  <si>
    <t>6.1.1.</t>
  </si>
  <si>
    <t>6.1.2.</t>
  </si>
  <si>
    <t>6.2.</t>
  </si>
  <si>
    <t>6.2.1.</t>
  </si>
  <si>
    <t>6.2.2.</t>
  </si>
  <si>
    <t>SISUSTAMINE</t>
  </si>
  <si>
    <t>Sisustus ja kunstiteosed</t>
  </si>
  <si>
    <t>7.1.</t>
  </si>
  <si>
    <t>Tavasisustus</t>
  </si>
  <si>
    <t>7.2.</t>
  </si>
  <si>
    <t>Erisisustus</t>
  </si>
  <si>
    <t>7.3.</t>
  </si>
  <si>
    <t>Kunst</t>
  </si>
  <si>
    <t>RESERV</t>
  </si>
  <si>
    <t>Reserv</t>
  </si>
  <si>
    <t>EELDATAV MAKSUMUS KOOS KAUDSETE KULUDE JA SISSEVOOLUGA, KM-TA</t>
  </si>
  <si>
    <t>EELDATAV MAKSUMUS KOKKU, KM-GA</t>
  </si>
  <si>
    <t>Lisa nr 2</t>
  </si>
  <si>
    <t xml:space="preserve">Sisustuse nimekiri ja eeldatav maksumus </t>
  </si>
  <si>
    <t>Nimetus</t>
  </si>
  <si>
    <t>Kogus, tk</t>
  </si>
  <si>
    <t>Kütte liitumine</t>
  </si>
  <si>
    <t>Projektmeeskonna ehitusaegne kulu</t>
  </si>
  <si>
    <t>Tööprojekti koostamine</t>
  </si>
  <si>
    <t xml:space="preserve">Ettevalmistus ja lammutus </t>
  </si>
  <si>
    <t>Välisrajatised</t>
  </si>
  <si>
    <t>Hoonealune süvend</t>
  </si>
  <si>
    <t xml:space="preserve">Hoonevälised ehitised </t>
  </si>
  <si>
    <t xml:space="preserve">Välisvõrgud </t>
  </si>
  <si>
    <t xml:space="preserve">Kaeved maa-alal </t>
  </si>
  <si>
    <t xml:space="preserve">Maa-ala pinnakatted </t>
  </si>
  <si>
    <t>Väikeehitised maa-alal</t>
  </si>
  <si>
    <t>Alused ja vundamendid</t>
  </si>
  <si>
    <t>6.1.3.</t>
  </si>
  <si>
    <t>6.1.4.</t>
  </si>
  <si>
    <t>6.1.5.</t>
  </si>
  <si>
    <t>6.1.6.</t>
  </si>
  <si>
    <t>6.1.7.</t>
  </si>
  <si>
    <t xml:space="preserve">Rostvärgid ja taldmikud </t>
  </si>
  <si>
    <t xml:space="preserve">Aluspõrandad </t>
  </si>
  <si>
    <t>Vaiad ja tugevdustarindid</t>
  </si>
  <si>
    <t>6.2.3.</t>
  </si>
  <si>
    <t>6.3.</t>
  </si>
  <si>
    <t>6.3.1.</t>
  </si>
  <si>
    <t>Kandetarindid</t>
  </si>
  <si>
    <t xml:space="preserve">Kandvad ja välisseinad </t>
  </si>
  <si>
    <t xml:space="preserve">Vahe- ja katuslaed </t>
  </si>
  <si>
    <t xml:space="preserve">Trepielemendid </t>
  </si>
  <si>
    <t>6.3.2.</t>
  </si>
  <si>
    <t>6.3.3.</t>
  </si>
  <si>
    <t>6.4.</t>
  </si>
  <si>
    <t>Fassaadielemendid ja katused</t>
  </si>
  <si>
    <t>6.4.1.</t>
  </si>
  <si>
    <t>Klaasfassaadid, vitriinid ja eriaknad</t>
  </si>
  <si>
    <t xml:space="preserve">Aknad </t>
  </si>
  <si>
    <t xml:space="preserve">Välisuksed ja väravad </t>
  </si>
  <si>
    <t>Rõdud ja terrassid</t>
  </si>
  <si>
    <t xml:space="preserve">Piirded ja käiguteed </t>
  </si>
  <si>
    <t xml:space="preserve">Katusetarindid </t>
  </si>
  <si>
    <t>6.4.2.</t>
  </si>
  <si>
    <t>6.4.3.</t>
  </si>
  <si>
    <t>6.4.4.</t>
  </si>
  <si>
    <t>6.4.5.</t>
  </si>
  <si>
    <t>6.4.6.</t>
  </si>
  <si>
    <t>6.5.</t>
  </si>
  <si>
    <t>6.5.1.</t>
  </si>
  <si>
    <t>Ruumitarindid ja pinnakatted</t>
  </si>
  <si>
    <t>Vaheseinad</t>
  </si>
  <si>
    <t xml:space="preserve">Siseuksed </t>
  </si>
  <si>
    <t xml:space="preserve">Siseseinte pinnakatted </t>
  </si>
  <si>
    <t xml:space="preserve">Lagede pinnakatted </t>
  </si>
  <si>
    <t>Treppide pinnakatted</t>
  </si>
  <si>
    <t xml:space="preserve">Põrandad ja põrandakatted </t>
  </si>
  <si>
    <t>Eriruumide pinnakatted</t>
  </si>
  <si>
    <t>6.5.2.</t>
  </si>
  <si>
    <t>6.5.3.</t>
  </si>
  <si>
    <t>6.5.4.</t>
  </si>
  <si>
    <t>6.5.5.</t>
  </si>
  <si>
    <t>6.5.6.</t>
  </si>
  <si>
    <t>6.5.7.</t>
  </si>
  <si>
    <t>6.6.</t>
  </si>
  <si>
    <t>6.6.1.</t>
  </si>
  <si>
    <t>Tehnosüsteemid</t>
  </si>
  <si>
    <t>Bioreaktor</t>
  </si>
  <si>
    <t>Erisüsteemid</t>
  </si>
  <si>
    <t>Tõste- ja teisaldusseadmed</t>
  </si>
  <si>
    <t xml:space="preserve">Küte, ventilatsioon ja jahutus </t>
  </si>
  <si>
    <t>Tuletõrjevarustus</t>
  </si>
  <si>
    <t xml:space="preserve">Tugevvoolupaigaldis </t>
  </si>
  <si>
    <t xml:space="preserve">Nõrkvoolupaigaldis ja automaatika </t>
  </si>
  <si>
    <t>6.6.3.</t>
  </si>
  <si>
    <t>6.6.2.</t>
  </si>
  <si>
    <t>6.6.4.</t>
  </si>
  <si>
    <t>6.6.5.</t>
  </si>
  <si>
    <t>6.6.6.</t>
  </si>
  <si>
    <t>6.6.7.</t>
  </si>
  <si>
    <t>6.6.8.</t>
  </si>
  <si>
    <t>6.7.</t>
  </si>
  <si>
    <t>Ehitusplatsi korraldus- ja üldkulud</t>
  </si>
  <si>
    <t xml:space="preserve">Veevarustus, kanalisatsioon, sanseadmed </t>
  </si>
  <si>
    <t>3.3.</t>
  </si>
  <si>
    <t>6.1.8.</t>
  </si>
  <si>
    <t>6.2.4.</t>
  </si>
  <si>
    <t>6.3.4.</t>
  </si>
  <si>
    <t>6.4.7.</t>
  </si>
  <si>
    <t>6.5.8.</t>
  </si>
  <si>
    <t>6.6.9.</t>
  </si>
  <si>
    <t>EELDATAV MAKSUMUS KOKKU KAUDSETE KULUDETA, KM-TA</t>
  </si>
  <si>
    <t>EHITUSTÖÖDE AEGNE INTRESSIKULU, KM-TA</t>
  </si>
  <si>
    <t>8.1.</t>
  </si>
  <si>
    <t>8.2.</t>
  </si>
  <si>
    <t>Ehituslepingu reserv</t>
  </si>
  <si>
    <t>Lepingutega sidumata reserv</t>
  </si>
  <si>
    <t>PROJEKTIJUHTIMISE KAUDNE KULU 2,5%, KM-TA</t>
  </si>
  <si>
    <t>Investeerimiskokkuleppega üürilepingu koostamisel koostatakse järgmised dokumendid:</t>
  </si>
  <si>
    <t xml:space="preserve">Leping - tekstiosa koostab lepingute spetsialist või koordinaator </t>
  </si>
  <si>
    <t>Lepingu lisa 1 üüripinna plaanid ja eksplikatsioon - koostab arenduse projektijuht ja kontrollib üle objekti kinnisvarahaldur</t>
  </si>
  <si>
    <t>Lepingu lisa 2 poolte kohustuste jaotus - koostab objekti kinnisvarahaldur</t>
  </si>
  <si>
    <t>Lepingu lisa 3 üür jakõrvalteenuste tasud - teenuste tasud annab objekti kinnisvarahaldur ja üüri arvutab analüütik (Henri)</t>
  </si>
  <si>
    <t>Lepingu lisa 6 investeerimiskokkulepe - tekstiosa koostab jurist (Kaili)</t>
  </si>
  <si>
    <t>Lepingu lisa 6 lisa 1 tööde loetelu ja eeldatava maksumuse tabel + sisustuse ja seadmete nimekiri (kui on juba nimekiri olemas) - koostab arenduse projektijuht</t>
  </si>
  <si>
    <t>Enne lepingu ja investeerimiskokkuleppe ettevalmistamist tuleb esimesena ära teha lisa 3 investeeringu kapitalikomponentide arvutused. Selleks tuleb arenduse porjektijuhil saata finantsanalüütikule järgmine info:</t>
  </si>
  <si>
    <t xml:space="preserve">Lisa 1 üürnikega kooskõlastatud üüripindade jaotus (plaanid ja eksplikatsioon) </t>
  </si>
  <si>
    <t xml:space="preserve">Lisa 6 lisa 1 tööde loetelu ja eeldatava maksumuse tabel + sisustuse ja seadmete nimekiri (kui on juba nimekiri olemas) </t>
  </si>
  <si>
    <t>Selgitus, kuidas investeering jaguneb üürnike vahel (kas üüripinna järgi või mingid ruumid tuleb maha arvestada või muu kokkulepe)</t>
  </si>
  <si>
    <t>Selgitus, kuidas sisustus jaguneb üürnike vahel (kas üüripinna järgi või konkreetne inventar konkreetsele üürnikule või muu kokkulepe)</t>
  </si>
  <si>
    <t>Muud märkused (nt parkla, territooriumi jagunemine jmt)</t>
  </si>
  <si>
    <t xml:space="preserve">Objekti kinnisvarahaldur peab andma lisasse 3 üürnikule osutatavate teenuste prognoosmaksumused. </t>
  </si>
  <si>
    <t>Kui investeering puudutab mitmeid üürnike, siis on mõistlik esialgu teha kõigi asutuste peale üks lisa 2 ja üks lisa 3 (see tagab, et kõigi üürnike lisad on hiljem ühesugused). See eeldab muidugi, et kõik lepingud on sama liiki ehk ainult kulupõhised või ainult turupõhised.</t>
  </si>
  <si>
    <t>Arenduse projektijuht saadab analüütikule täiendavalt lepingu lisadele 1 ja 6 järgmise vajaliku info:</t>
  </si>
  <si>
    <t>arendusprojekti kood:</t>
  </si>
  <si>
    <t>tööde eeldatav valmimise tähtaeg:</t>
  </si>
  <si>
    <t>sõlmitavate üürilepingute pikkus:</t>
  </si>
  <si>
    <t>kas on CO2 vmt lisarahastus:</t>
  </si>
  <si>
    <t>Üürnike loetelu:</t>
  </si>
  <si>
    <t>Investeeringu jagunemine üürnike vahel (võib teha eraldi tabelina):</t>
  </si>
  <si>
    <t>too vajadusel iga üürniku kohta eraldi välja, kuidas peaks investeeringu jagama (kas üüripinna järgi või mingid ruumid tuleb maha arvestada või muu kokkulepe)</t>
  </si>
  <si>
    <t>ÜÜRNIK</t>
  </si>
  <si>
    <t>SELGITUS (nt üüripinna järgi + parklas 1 koht, keldrikorrus välja jätta, konkreetne summa jmt)</t>
  </si>
  <si>
    <t>Üürnik 1</t>
  </si>
  <si>
    <t>Üürnik 2</t>
  </si>
  <si>
    <t>Üürnik …</t>
  </si>
  <si>
    <t>Sisustuse jagunemine üürnike vahel (võib teha eraldi tabelina):</t>
  </si>
  <si>
    <t>too vajadusel iga üürniku või ka iga seadme osas eraldi välja, kuidas peaks sisustust jagama (kas üüripinna järgi või konkreetne inventar konkreetsele üürnikule või muu kokkulepe)</t>
  </si>
  <si>
    <t>SELGITUS (nt üüripinna järgi, tulevad oma mööbliga, töökohtade arvu järgi - kliendil 100 kohta 150st jmt)</t>
  </si>
  <si>
    <t>EELDATAV MAKSUMUS KOKKU KOOS KAUDSETE KULUDE JA INTRESSIKULUGA, KM-TA</t>
  </si>
  <si>
    <t>KÄIBEMAKS 24%</t>
  </si>
  <si>
    <t>Kohtkindel</t>
  </si>
  <si>
    <t>Kontroll</t>
  </si>
  <si>
    <t>Sisustuse jagunemine (ainukasutuses pinnal)</t>
  </si>
  <si>
    <t>Kokku (ainu- ja ühiskasutuses sisustuse jagunemine)</t>
  </si>
  <si>
    <t>Tähis</t>
  </si>
  <si>
    <t>Hind, EUR, km-ta</t>
  </si>
  <si>
    <t>Aktiivne vakantsus maksumus</t>
  </si>
  <si>
    <t>Aktiivne vakants maksumus</t>
  </si>
  <si>
    <t>Üürnik</t>
  </si>
  <si>
    <t>Ainukasutuses pind</t>
  </si>
  <si>
    <t>Ühiskasutuses korruste pind</t>
  </si>
  <si>
    <t>Ühiskasutuses hoone pind</t>
  </si>
  <si>
    <t>Ühiskasutuses muu pind</t>
  </si>
  <si>
    <t>Kokku</t>
  </si>
  <si>
    <t>Osakaal</t>
  </si>
  <si>
    <t>Aktiivne vakantsus</t>
  </si>
  <si>
    <t>Üüritav pind kokku</t>
  </si>
  <si>
    <t>Passiivne vakantsus</t>
  </si>
  <si>
    <t>Sisustuse maksumus kokku</t>
  </si>
  <si>
    <t>sh Tavasisustus</t>
  </si>
  <si>
    <t>sh Erisisustus</t>
  </si>
  <si>
    <t>sh Kohtkindel</t>
  </si>
  <si>
    <t>Käibemaks</t>
  </si>
  <si>
    <t>Ühiskasutus 1
 kogus</t>
  </si>
  <si>
    <t>Ühiskasutus 1
 maksumus</t>
  </si>
  <si>
    <t>Ühiskasutus 2
 kogus</t>
  </si>
  <si>
    <t>Ühiskasutus 3
 kogus</t>
  </si>
  <si>
    <t>Ühiskasutus 1</t>
  </si>
  <si>
    <t>Ühiskasutus 2</t>
  </si>
  <si>
    <t>Ühiskasutus 3</t>
  </si>
  <si>
    <t>Ühiskasutuses sisustuse jaotus (ühiskasutuses pinnal)</t>
  </si>
  <si>
    <t>Ühiskasutuses sisustuse jaotus</t>
  </si>
  <si>
    <t>Sisustuse jagunemine (ühiskasutuses pinnal)</t>
  </si>
  <si>
    <t>Eeldatav maksumus kokku, km-ga</t>
  </si>
  <si>
    <t>-</t>
  </si>
  <si>
    <t>Projektijuhtimise kaudne kulu</t>
  </si>
  <si>
    <t>Sisustuse algväärtus</t>
  </si>
  <si>
    <t>sh Tavasisustus kokku</t>
  </si>
  <si>
    <t>sh Erisisustus kokku</t>
  </si>
  <si>
    <t>Sisustuse lõppväärtus</t>
  </si>
  <si>
    <t>Tööde loetelu ja eeldatav maksumus - "Haapsalu kohtumaja (Sadama tn 21, Haapsalu)  rekonstrueerimine"</t>
  </si>
  <si>
    <t>BIM mudeli koostamine</t>
  </si>
  <si>
    <t>Põhiprojekti koostamine</t>
  </si>
  <si>
    <t>Eelprojekti koostamine</t>
  </si>
  <si>
    <t>Eskiisi koostamine</t>
  </si>
  <si>
    <t>5.3.</t>
  </si>
  <si>
    <t>5.4.</t>
  </si>
  <si>
    <t>5.5.</t>
  </si>
  <si>
    <t>Tööinspektsioon</t>
  </si>
  <si>
    <t>Maksu- ja Tolliamet</t>
  </si>
  <si>
    <t>Sotsiaalkindlustusamet</t>
  </si>
  <si>
    <t>Haridus- ja Noorteamet</t>
  </si>
  <si>
    <t>Tallinna Vangla</t>
  </si>
  <si>
    <t>PROKURATUUR</t>
  </si>
  <si>
    <t>PÄRNU MAAKOHUS</t>
  </si>
  <si>
    <t/>
  </si>
  <si>
    <t>SISSEVOOL (CO2 toetus, Moferniseerimisfondi toetus, hüvitamise kokkulepe, remonttööde komponendist), KM-TA</t>
  </si>
  <si>
    <t>Jaotus</t>
  </si>
  <si>
    <t>Töö nimetus</t>
  </si>
  <si>
    <t>Üürilepingu nr KPJ-4/2026-70  lisale nr 6.1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</si>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</sst>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164" formatCode="_-* #,##0.00\ _k_r_-;\-* #,##0.00\ _k_r_-;_-* &quot;-&quot;??\ _k_r_-;_-@_-"/>
    <numFmt numFmtId="165" formatCode="_(* #,##0.00_);_(* \(#,##0.00\);_(* &quot;-&quot;??_);_(@_)"/>
    <numFmt numFmtId="166" formatCode="#,##0.00\ &quot;€&quot;"/>
    <numFmt numFmtId="167" formatCode="#,##0.0"/>
    <numFmt numFmtId="168" formatCode="&quot; &quot;#,##0.00&quot;     &quot;;&quot;-&quot;#,##0.00&quot;     &quot;;&quot; -&quot;#&quot;     &quot;;&quot; &quot;@&quot; &quot;"/>
    <numFmt numFmtId="169" formatCode="#,##0.000000\ &quot;€&quot;"/>
    <numFmt numFmtId="170" formatCode="#,##0.000000000000000"/>
  </numFmts>
  <fonts count="39"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0"/>
      <name val="Arial"/>
      <family val="2"/>
      <charset val="186"/>
    </font>
    <font>
      <sz val="10"/>
      <name val="Arial"/>
      <family val="2"/>
    </font>
    <font>
      <sz val="10"/>
      <name val="Arial"/>
      <family val="2"/>
      <charset val="186"/>
    </font>
    <font>
      <sz val="10"/>
      <name val="Arial"/>
      <family val="2"/>
      <charset val="186"/>
    </font>
    <font>
      <sz val="11"/>
      <color indexed="8"/>
      <name val="Calibri"/>
      <family val="2"/>
      <charset val="186"/>
    </font>
    <font>
      <sz val="9"/>
      <color theme="1"/>
      <name val="Calibri"/>
      <family val="2"/>
      <charset val="186"/>
      <scheme val="minor"/>
    </font>
    <font>
      <sz val="11"/>
      <color rgb="FF000000"/>
      <name val="Calibri"/>
      <family val="2"/>
    </font>
    <font>
      <b/>
      <sz val="11"/>
      <color rgb="FF000000"/>
      <name val="Calibri"/>
      <family val="2"/>
    </font>
    <font>
      <sz val="11"/>
      <color rgb="FF000000"/>
      <name val="Calibri"/>
      <family val="2"/>
      <charset val="186"/>
      <scheme val="minor"/>
    </font>
    <font>
      <i/>
      <sz val="11"/>
      <color rgb="FFFF0000"/>
      <name val="Calibri"/>
      <family val="2"/>
      <charset val="186"/>
      <scheme val="minor"/>
    </font>
    <font>
      <b/>
      <sz val="11"/>
      <color rgb="FFFF0000"/>
      <name val="Calibri"/>
      <family val="2"/>
      <charset val="186"/>
      <scheme val="minor"/>
    </font>
    <font>
      <sz val="11"/>
      <color theme="1"/>
      <name val="Calibri"/>
      <family val="2"/>
      <scheme val="minor"/>
    </font>
    <font>
      <b/>
      <sz val="11"/>
      <color theme="1"/>
      <name val="Calibri"/>
      <family val="2"/>
      <scheme val="minor"/>
    </font>
    <font>
      <b/>
      <sz val="11"/>
      <color rgb="FF000000"/>
      <name val="Calibri"/>
      <family val="2"/>
      <charset val="186"/>
      <scheme val="minor"/>
    </font>
    <font>
      <sz val="8"/>
      <color indexed="81"/>
      <name val="Tahoma"/>
      <family val="2"/>
      <charset val="186"/>
    </font>
    <font>
      <b/>
      <sz val="9"/>
      <color indexed="81"/>
      <name val="Tahoma"/>
      <family val="2"/>
      <charset val="186"/>
    </font>
    <font>
      <sz val="9"/>
      <color indexed="81"/>
      <name val="Tahoma"/>
      <family val="2"/>
      <charset val="186"/>
    </font>
    <font>
      <sz val="8"/>
      <name val="Calibri"/>
      <family val="2"/>
      <charset val="186"/>
      <scheme val="minor"/>
    </font>
    <font>
      <b/>
      <sz val="13"/>
      <color rgb="FF000000"/>
      <name val="Calibri"/>
      <family val="2"/>
      <charset val="186"/>
      <scheme val="minor"/>
    </font>
    <font>
      <sz val="11"/>
      <name val="Calibri"/>
      <family val="2"/>
      <charset val="186"/>
      <scheme val="minor"/>
    </font>
    <font>
      <b/>
      <sz val="11"/>
      <name val="Calibri"/>
      <family val="2"/>
      <charset val="186"/>
      <scheme val="minor"/>
    </font>
    <font>
      <sz val="8"/>
      <color theme="1"/>
      <name val="Calibri"/>
      <family val="2"/>
      <scheme val="minor"/>
    </font>
    <font>
      <b/>
      <sz val="9"/>
      <color theme="1"/>
      <name val="Calibri"/>
      <family val="2"/>
      <scheme val="minor"/>
    </font>
    <font>
      <b/>
      <sz val="8"/>
      <color theme="1"/>
      <name val="Calibri"/>
      <family val="2"/>
      <scheme val="minor"/>
    </font>
    <font>
      <sz val="8"/>
      <color rgb="FF000000"/>
      <name val="Calibri"/>
      <family val="2"/>
    </font>
    <font>
      <b/>
      <sz val="8"/>
      <name val="Calibri"/>
      <family val="2"/>
      <scheme val="minor"/>
    </font>
    <font>
      <sz val="8"/>
      <color rgb="FF000000"/>
      <name val="Calibri"/>
      <family val="2"/>
      <charset val="186"/>
      <scheme val="minor"/>
    </font>
    <font>
      <sz val="8"/>
      <color rgb="FF000000"/>
      <name val="Calibri"/>
      <family val="2"/>
      <scheme val="minor"/>
    </font>
    <font>
      <b/>
      <sz val="8"/>
      <color theme="1"/>
      <name val="Calibri"/>
      <family val="2"/>
      <charset val="186"/>
      <scheme val="minor"/>
    </font>
    <font>
      <sz val="8"/>
      <color theme="1"/>
      <name val="Calibri"/>
      <family val="2"/>
      <charset val="186"/>
      <scheme val="minor"/>
    </font>
    <font>
      <b/>
      <sz val="10"/>
      <color theme="1"/>
      <name val="Arial"/>
      <family val="2"/>
      <charset val="186"/>
    </font>
    <font>
      <sz val="10"/>
      <color theme="1"/>
      <name val="Calibri"/>
      <family val="2"/>
      <scheme val="minor"/>
    </font>
    <font>
      <b/>
      <sz val="9"/>
      <color theme="1"/>
      <name val="Calibri"/>
      <family val="2"/>
      <charset val="186"/>
      <scheme val="minor"/>
    </font>
    <font>
      <b/>
      <sz val="9"/>
      <color rgb="FF000000"/>
      <name val="Calibri"/>
      <family val="2"/>
    </font>
    <font>
      <sz val="9"/>
      <color rgb="FF000000"/>
      <name val="Calibri"/>
      <family val="2"/>
    </font>
    <font>
      <sz val="11"/>
      <color theme="0"/>
      <name val="Calibri"/>
      <family val="2"/>
      <charset val="186"/>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patternFill>
    </fill>
    <fill>
      <patternFill patternType="solid">
        <fgColor theme="0"/>
        <bgColor rgb="FFFFFFFF"/>
      </patternFill>
    </fill>
    <fill>
      <patternFill patternType="solid">
        <fgColor rgb="FFE5FFE5"/>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rgb="FF000000"/>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s>
  <cellStyleXfs count="20">
    <xf numFmtId="0" fontId="0" fillId="0" borderId="0"/>
    <xf numFmtId="0" fontId="1" fillId="0" borderId="0"/>
    <xf numFmtId="0" fontId="1" fillId="0" borderId="0"/>
    <xf numFmtId="0" fontId="3" fillId="0" borderId="0"/>
    <xf numFmtId="164" fontId="4" fillId="0" borderId="0" applyFont="0" applyFill="0" applyBorder="0" applyAlignment="0" applyProtection="0"/>
    <xf numFmtId="9" fontId="4" fillId="0" borderId="0" applyFont="0" applyFill="0" applyBorder="0" applyAlignment="0" applyProtection="0"/>
    <xf numFmtId="0" fontId="5" fillId="0" borderId="0"/>
    <xf numFmtId="0" fontId="6" fillId="0" borderId="0"/>
    <xf numFmtId="0" fontId="1" fillId="0" borderId="0"/>
    <xf numFmtId="0" fontId="7" fillId="0" borderId="0"/>
    <xf numFmtId="0" fontId="8" fillId="0" borderId="0"/>
    <xf numFmtId="0" fontId="9" fillId="0" borderId="0"/>
    <xf numFmtId="165" fontId="1" fillId="0" borderId="0" applyFont="0" applyFill="0" applyBorder="0" applyAlignment="0" applyProtection="0"/>
    <xf numFmtId="0" fontId="4" fillId="0" borderId="0"/>
    <xf numFmtId="164" fontId="4" fillId="0" borderId="0" applyFont="0" applyFill="0" applyBorder="0" applyAlignment="0" applyProtection="0"/>
    <xf numFmtId="9" fontId="1" fillId="0" borderId="0" applyFont="0" applyFill="0" applyBorder="0" applyAlignment="0" applyProtection="0"/>
    <xf numFmtId="0" fontId="3" fillId="0" borderId="0"/>
    <xf numFmtId="44" fontId="1" fillId="0" borderId="0" applyFont="0" applyFill="0" applyBorder="0" applyAlignment="0" applyProtection="0"/>
    <xf numFmtId="0" fontId="14" fillId="0" borderId="0"/>
    <xf numFmtId="168" fontId="33" fillId="0" borderId="0"/>
  </cellStyleXfs>
  <cellXfs count="319">
    <xf numFmtId="0" fontId="0" fillId="0" borderId="0" xfId="0"/>
    <xf numFmtId="0" fontId="0" fillId="0" borderId="1" xfId="0" applyBorder="1"/>
    <xf numFmtId="0" fontId="1" fillId="0" borderId="0" xfId="10" applyFont="1"/>
    <xf numFmtId="4" fontId="1" fillId="0" borderId="0" xfId="10" applyNumberFormat="1" applyFont="1" applyAlignment="1">
      <alignment horizontal="center"/>
    </xf>
    <xf numFmtId="4" fontId="1" fillId="0" borderId="0" xfId="10" applyNumberFormat="1" applyFont="1"/>
    <xf numFmtId="0" fontId="13" fillId="0" borderId="0" xfId="10" applyFont="1"/>
    <xf numFmtId="4" fontId="13" fillId="0" borderId="0" xfId="10" applyNumberFormat="1" applyFont="1" applyAlignment="1">
      <alignment horizontal="right"/>
    </xf>
    <xf numFmtId="4" fontId="16" fillId="0" borderId="0" xfId="11" applyNumberFormat="1" applyFont="1" applyAlignment="1">
      <alignment horizontal="right"/>
    </xf>
    <xf numFmtId="4" fontId="11" fillId="0" borderId="0" xfId="11" applyNumberFormat="1" applyFont="1" applyAlignment="1">
      <alignment horizontal="right"/>
    </xf>
    <xf numFmtId="0" fontId="16" fillId="0" borderId="0" xfId="10" applyFont="1" applyAlignment="1">
      <alignment vertical="center"/>
    </xf>
    <xf numFmtId="0" fontId="16" fillId="0" borderId="3" xfId="10" applyFont="1" applyBorder="1" applyAlignment="1">
      <alignment vertical="center" wrapText="1"/>
    </xf>
    <xf numFmtId="0" fontId="16" fillId="2" borderId="6" xfId="10" applyFont="1" applyFill="1" applyBorder="1" applyAlignment="1">
      <alignment vertical="center" wrapText="1"/>
    </xf>
    <xf numFmtId="0" fontId="11" fillId="0" borderId="6" xfId="10" applyFont="1" applyBorder="1" applyAlignment="1">
      <alignment vertical="center" wrapText="1"/>
    </xf>
    <xf numFmtId="0" fontId="11" fillId="0" borderId="0" xfId="10" applyFont="1" applyAlignment="1">
      <alignment vertical="center" wrapText="1"/>
    </xf>
    <xf numFmtId="4" fontId="16" fillId="0" borderId="0" xfId="10" applyNumberFormat="1" applyFont="1" applyAlignment="1">
      <alignment vertical="center" wrapText="1"/>
    </xf>
    <xf numFmtId="0" fontId="1" fillId="0" borderId="0" xfId="10" applyFont="1" applyAlignment="1">
      <alignment horizontal="right"/>
    </xf>
    <xf numFmtId="0" fontId="12" fillId="0" borderId="0" xfId="10" applyFont="1"/>
    <xf numFmtId="0" fontId="2" fillId="0" borderId="0" xfId="10" applyFont="1"/>
    <xf numFmtId="0" fontId="16" fillId="0" borderId="6" xfId="10" applyFont="1" applyBorder="1" applyAlignment="1">
      <alignment vertical="center" wrapText="1"/>
    </xf>
    <xf numFmtId="3" fontId="1" fillId="0" borderId="0" xfId="10" applyNumberFormat="1" applyFont="1"/>
    <xf numFmtId="0" fontId="10" fillId="0" borderId="0" xfId="11" applyFont="1" applyAlignment="1">
      <alignment horizontal="right"/>
    </xf>
    <xf numFmtId="4" fontId="9" fillId="0" borderId="0" xfId="11" applyNumberFormat="1" applyAlignment="1">
      <alignment horizontal="right"/>
    </xf>
    <xf numFmtId="3" fontId="21" fillId="3" borderId="12" xfId="10" applyNumberFormat="1" applyFont="1" applyFill="1" applyBorder="1" applyAlignment="1">
      <alignment vertical="center" wrapText="1"/>
    </xf>
    <xf numFmtId="16" fontId="16" fillId="2" borderId="6" xfId="10" applyNumberFormat="1" applyFont="1" applyFill="1" applyBorder="1" applyAlignment="1">
      <alignment vertical="center" wrapText="1"/>
    </xf>
    <xf numFmtId="0" fontId="2" fillId="2" borderId="0" xfId="10" applyFont="1" applyFill="1"/>
    <xf numFmtId="0" fontId="16" fillId="0" borderId="31" xfId="10" applyFont="1" applyBorder="1" applyAlignment="1">
      <alignment vertical="center" wrapText="1"/>
    </xf>
    <xf numFmtId="2" fontId="16" fillId="2" borderId="15" xfId="10" applyNumberFormat="1" applyFont="1" applyFill="1" applyBorder="1" applyAlignment="1">
      <alignment vertical="center" wrapText="1"/>
    </xf>
    <xf numFmtId="2" fontId="11" fillId="0" borderId="15" xfId="10" applyNumberFormat="1" applyFont="1" applyBorder="1" applyAlignment="1">
      <alignment vertical="center" wrapText="1"/>
    </xf>
    <xf numFmtId="0" fontId="16" fillId="2" borderId="15" xfId="10" applyFont="1" applyFill="1" applyBorder="1" applyAlignment="1">
      <alignment vertical="center" wrapText="1"/>
    </xf>
    <xf numFmtId="0" fontId="11" fillId="4" borderId="15" xfId="6" applyFont="1" applyFill="1" applyBorder="1" applyAlignment="1">
      <alignment wrapText="1"/>
    </xf>
    <xf numFmtId="0" fontId="11" fillId="4" borderId="15" xfId="0" applyFont="1" applyFill="1" applyBorder="1" applyAlignment="1">
      <alignment wrapText="1"/>
    </xf>
    <xf numFmtId="0" fontId="16" fillId="2" borderId="15" xfId="6" applyFont="1" applyFill="1" applyBorder="1" applyAlignment="1">
      <alignment wrapText="1"/>
    </xf>
    <xf numFmtId="0" fontId="16" fillId="2" borderId="15" xfId="0" applyFont="1" applyFill="1" applyBorder="1" applyAlignment="1">
      <alignment wrapText="1"/>
    </xf>
    <xf numFmtId="0" fontId="11" fillId="0" borderId="15" xfId="6" applyFont="1" applyBorder="1" applyAlignment="1">
      <alignment wrapText="1"/>
    </xf>
    <xf numFmtId="0" fontId="16" fillId="0" borderId="15" xfId="6" applyFont="1" applyBorder="1" applyAlignment="1">
      <alignment wrapText="1"/>
    </xf>
    <xf numFmtId="3" fontId="16" fillId="3" borderId="1" xfId="10" applyNumberFormat="1" applyFont="1" applyFill="1" applyBorder="1" applyAlignment="1">
      <alignment vertical="center" wrapText="1"/>
    </xf>
    <xf numFmtId="3" fontId="16" fillId="2" borderId="1" xfId="10" applyNumberFormat="1" applyFont="1" applyFill="1" applyBorder="1" applyAlignment="1">
      <alignment vertical="center" wrapText="1"/>
    </xf>
    <xf numFmtId="0" fontId="2" fillId="0" borderId="0" xfId="0" applyFont="1" applyAlignment="1">
      <alignment vertical="center"/>
    </xf>
    <xf numFmtId="0" fontId="0" fillId="0" borderId="0" xfId="0" applyAlignment="1">
      <alignment horizontal="left" vertical="center" indent="2"/>
    </xf>
    <xf numFmtId="0" fontId="0" fillId="0" borderId="0" xfId="0" applyAlignment="1">
      <alignment vertical="center"/>
    </xf>
    <xf numFmtId="0" fontId="2" fillId="0" borderId="24" xfId="0" applyFont="1" applyBorder="1"/>
    <xf numFmtId="0" fontId="0" fillId="0" borderId="25" xfId="0" applyBorder="1"/>
    <xf numFmtId="0" fontId="0" fillId="0" borderId="26" xfId="0" applyBorder="1"/>
    <xf numFmtId="0" fontId="0" fillId="0" borderId="23" xfId="0" applyBorder="1"/>
    <xf numFmtId="0" fontId="0" fillId="0" borderId="32" xfId="0" applyBorder="1"/>
    <xf numFmtId="0" fontId="2" fillId="0" borderId="23" xfId="0" applyFont="1" applyBorder="1"/>
    <xf numFmtId="0" fontId="0" fillId="0" borderId="23" xfId="0" applyBorder="1" applyAlignment="1">
      <alignment horizontal="left" vertical="center" indent="1"/>
    </xf>
    <xf numFmtId="0" fontId="2" fillId="0" borderId="6" xfId="0" applyFont="1" applyBorder="1" applyAlignment="1">
      <alignment horizontal="left" vertical="center" indent="1"/>
    </xf>
    <xf numFmtId="0" fontId="2" fillId="0" borderId="1" xfId="0" applyFont="1" applyBorder="1"/>
    <xf numFmtId="0" fontId="0" fillId="0" borderId="6" xfId="0" applyBorder="1" applyAlignment="1">
      <alignment horizontal="left" vertical="center" indent="1"/>
    </xf>
    <xf numFmtId="0" fontId="2" fillId="0" borderId="23" xfId="0" applyFont="1" applyBorder="1" applyAlignment="1">
      <alignment horizontal="left" vertical="center"/>
    </xf>
    <xf numFmtId="0" fontId="0" fillId="0" borderId="29" xfId="0" applyBorder="1"/>
    <xf numFmtId="0" fontId="0" fillId="0" borderId="33" xfId="0" applyBorder="1"/>
    <xf numFmtId="0" fontId="0" fillId="0" borderId="34" xfId="0" applyBorder="1"/>
    <xf numFmtId="0" fontId="11" fillId="3" borderId="20" xfId="10" applyFont="1" applyFill="1" applyBorder="1" applyAlignment="1">
      <alignment vertical="center" wrapText="1"/>
    </xf>
    <xf numFmtId="0" fontId="11" fillId="3" borderId="29" xfId="10" applyFont="1" applyFill="1" applyBorder="1" applyAlignment="1">
      <alignment vertical="center" wrapText="1"/>
    </xf>
    <xf numFmtId="0" fontId="11" fillId="3" borderId="6" xfId="10" applyFont="1" applyFill="1" applyBorder="1" applyAlignment="1">
      <alignment vertical="center" wrapText="1"/>
    </xf>
    <xf numFmtId="0" fontId="11" fillId="3" borderId="3" xfId="10" applyFont="1" applyFill="1" applyBorder="1" applyAlignment="1">
      <alignment vertical="center" wrapText="1"/>
    </xf>
    <xf numFmtId="0" fontId="2" fillId="0" borderId="0" xfId="10" applyFont="1" applyAlignment="1">
      <alignment horizontal="center" vertical="center"/>
    </xf>
    <xf numFmtId="4" fontId="16" fillId="0" borderId="19" xfId="10" applyNumberFormat="1" applyFont="1" applyBorder="1" applyAlignment="1">
      <alignment horizontal="center" vertical="center" wrapText="1"/>
    </xf>
    <xf numFmtId="0" fontId="2" fillId="0" borderId="21" xfId="10" applyFont="1" applyBorder="1" applyAlignment="1">
      <alignment horizontal="center" vertical="center" wrapText="1"/>
    </xf>
    <xf numFmtId="0" fontId="2" fillId="0" borderId="4" xfId="10" applyFont="1" applyBorder="1" applyAlignment="1">
      <alignment horizontal="center" vertical="center" wrapText="1"/>
    </xf>
    <xf numFmtId="0" fontId="2" fillId="0" borderId="5" xfId="10" applyFont="1" applyBorder="1" applyAlignment="1">
      <alignment horizontal="center" vertical="center" wrapText="1"/>
    </xf>
    <xf numFmtId="3" fontId="23" fillId="3" borderId="16" xfId="10" applyNumberFormat="1" applyFont="1" applyFill="1" applyBorder="1" applyAlignment="1">
      <alignment vertical="center" wrapText="1"/>
    </xf>
    <xf numFmtId="0" fontId="14" fillId="0" borderId="0" xfId="8" applyFont="1"/>
    <xf numFmtId="1" fontId="14" fillId="0" borderId="0" xfId="8" applyNumberFormat="1" applyFont="1"/>
    <xf numFmtId="4" fontId="14" fillId="0" borderId="0" xfId="8" applyNumberFormat="1" applyFont="1"/>
    <xf numFmtId="0" fontId="14" fillId="0" borderId="0" xfId="8" applyFont="1" applyAlignment="1">
      <alignment horizontal="left"/>
    </xf>
    <xf numFmtId="0" fontId="9" fillId="0" borderId="0" xfId="11" applyAlignment="1">
      <alignment horizontal="right"/>
    </xf>
    <xf numFmtId="0" fontId="24" fillId="0" borderId="0" xfId="8" applyFont="1"/>
    <xf numFmtId="0" fontId="25" fillId="0" borderId="0" xfId="8" applyFont="1" applyAlignment="1">
      <alignment horizontal="left"/>
    </xf>
    <xf numFmtId="0" fontId="26" fillId="0" borderId="0" xfId="8" applyFont="1" applyAlignment="1">
      <alignment horizontal="center"/>
    </xf>
    <xf numFmtId="0" fontId="24" fillId="0" borderId="0" xfId="8" applyFont="1" applyAlignment="1">
      <alignment horizontal="left"/>
    </xf>
    <xf numFmtId="1" fontId="24" fillId="0" borderId="0" xfId="8" applyNumberFormat="1" applyFont="1"/>
    <xf numFmtId="4" fontId="27" fillId="0" borderId="0" xfId="11" applyNumberFormat="1" applyFont="1" applyAlignment="1">
      <alignment horizontal="right"/>
    </xf>
    <xf numFmtId="0" fontId="14" fillId="0" borderId="0" xfId="8" applyFont="1" applyAlignment="1">
      <alignment vertical="center"/>
    </xf>
    <xf numFmtId="0" fontId="26" fillId="0" borderId="41" xfId="8" applyFont="1" applyBorder="1" applyAlignment="1">
      <alignment vertical="center"/>
    </xf>
    <xf numFmtId="0" fontId="26" fillId="0" borderId="18" xfId="8" applyFont="1" applyBorder="1" applyAlignment="1">
      <alignment horizontal="left" vertical="center"/>
    </xf>
    <xf numFmtId="4" fontId="26" fillId="2" borderId="12" xfId="8" applyNumberFormat="1" applyFont="1" applyFill="1" applyBorder="1" applyAlignment="1">
      <alignment horizontal="center" vertical="center" wrapText="1"/>
    </xf>
    <xf numFmtId="0" fontId="26" fillId="0" borderId="10" xfId="8" applyFont="1" applyBorder="1" applyAlignment="1" applyProtection="1">
      <alignment horizontal="center" vertical="center"/>
      <protection locked="0"/>
    </xf>
    <xf numFmtId="0" fontId="26" fillId="0" borderId="11" xfId="8" applyFont="1" applyBorder="1" applyAlignment="1" applyProtection="1">
      <alignment horizontal="center" vertical="center"/>
      <protection locked="0"/>
    </xf>
    <xf numFmtId="0" fontId="26" fillId="0" borderId="28" xfId="8" applyFont="1" applyBorder="1" applyAlignment="1" applyProtection="1">
      <alignment horizontal="center" vertical="center"/>
      <protection locked="0"/>
    </xf>
    <xf numFmtId="0" fontId="26" fillId="0" borderId="0" xfId="8" applyFont="1" applyAlignment="1">
      <alignment horizontal="center" vertical="center"/>
    </xf>
    <xf numFmtId="4" fontId="26" fillId="0" borderId="10" xfId="8" applyNumberFormat="1" applyFont="1" applyBorder="1" applyAlignment="1">
      <alignment horizontal="center" vertical="center" wrapText="1"/>
    </xf>
    <xf numFmtId="4" fontId="26" fillId="2" borderId="11" xfId="8" applyNumberFormat="1" applyFont="1" applyFill="1" applyBorder="1" applyAlignment="1">
      <alignment horizontal="center" vertical="center" wrapText="1"/>
    </xf>
    <xf numFmtId="0" fontId="28" fillId="0" borderId="18" xfId="8" applyFont="1" applyBorder="1" applyAlignment="1">
      <alignment horizontal="center" vertical="center" wrapText="1"/>
    </xf>
    <xf numFmtId="0" fontId="24" fillId="0" borderId="0" xfId="8" applyFont="1" applyAlignment="1">
      <alignment vertical="center"/>
    </xf>
    <xf numFmtId="4" fontId="26" fillId="2" borderId="10" xfId="8" applyNumberFormat="1" applyFont="1" applyFill="1" applyBorder="1" applyAlignment="1">
      <alignment horizontal="center" vertical="center" wrapText="1"/>
    </xf>
    <xf numFmtId="0" fontId="20" fillId="0" borderId="42" xfId="0" applyFont="1" applyBorder="1" applyAlignment="1">
      <alignment horizontal="left" vertical="top" wrapText="1"/>
    </xf>
    <xf numFmtId="0" fontId="20" fillId="0" borderId="43" xfId="0" applyFont="1" applyBorder="1" applyAlignment="1">
      <alignment horizontal="left" vertical="top" wrapText="1"/>
    </xf>
    <xf numFmtId="4" fontId="24" fillId="5" borderId="44" xfId="8" applyNumberFormat="1" applyFont="1" applyFill="1" applyBorder="1"/>
    <xf numFmtId="0" fontId="24" fillId="0" borderId="9" xfId="8" applyFont="1" applyBorder="1" applyAlignment="1" applyProtection="1">
      <alignment horizontal="center"/>
      <protection locked="0"/>
    </xf>
    <xf numFmtId="0" fontId="24" fillId="0" borderId="45" xfId="8" applyFont="1" applyBorder="1" applyAlignment="1" applyProtection="1">
      <alignment horizontal="center"/>
      <protection locked="0"/>
    </xf>
    <xf numFmtId="0" fontId="24" fillId="0" borderId="46" xfId="8" applyFont="1" applyBorder="1" applyAlignment="1" applyProtection="1">
      <alignment horizontal="center"/>
      <protection locked="0"/>
    </xf>
    <xf numFmtId="3" fontId="24" fillId="0" borderId="3" xfId="8" applyNumberFormat="1" applyFont="1" applyBorder="1" applyAlignment="1" applyProtection="1">
      <alignment horizontal="center"/>
      <protection locked="0"/>
    </xf>
    <xf numFmtId="166" fontId="30" fillId="5" borderId="45" xfId="17" applyNumberFormat="1" applyFont="1" applyFill="1" applyBorder="1" applyAlignment="1" applyProtection="1">
      <alignment horizontal="right" vertical="top" wrapText="1"/>
    </xf>
    <xf numFmtId="166" fontId="30" fillId="5" borderId="5" xfId="17" applyNumberFormat="1" applyFont="1" applyFill="1" applyBorder="1" applyAlignment="1" applyProtection="1">
      <alignment horizontal="right" vertical="top" wrapText="1"/>
    </xf>
    <xf numFmtId="166" fontId="24" fillId="5" borderId="1" xfId="8" applyNumberFormat="1" applyFont="1" applyFill="1" applyBorder="1"/>
    <xf numFmtId="0" fontId="24" fillId="0" borderId="1" xfId="18" applyFont="1" applyBorder="1"/>
    <xf numFmtId="167" fontId="24" fillId="0" borderId="1" xfId="8" applyNumberFormat="1" applyFont="1" applyBorder="1"/>
    <xf numFmtId="10" fontId="24" fillId="0" borderId="1" xfId="15" applyNumberFormat="1" applyFont="1" applyBorder="1"/>
    <xf numFmtId="0" fontId="20" fillId="0" borderId="47" xfId="0" applyFont="1" applyBorder="1" applyAlignment="1">
      <alignment horizontal="left" vertical="top" wrapText="1"/>
    </xf>
    <xf numFmtId="0" fontId="24" fillId="0" borderId="1" xfId="8" applyFont="1" applyBorder="1" applyAlignment="1" applyProtection="1">
      <alignment horizontal="center"/>
      <protection locked="0"/>
    </xf>
    <xf numFmtId="0" fontId="24" fillId="0" borderId="48" xfId="8" applyFont="1" applyBorder="1" applyAlignment="1" applyProtection="1">
      <alignment horizontal="center"/>
      <protection locked="0"/>
    </xf>
    <xf numFmtId="3" fontId="24" fillId="0" borderId="6" xfId="8" applyNumberFormat="1" applyFont="1" applyBorder="1" applyAlignment="1" applyProtection="1">
      <alignment horizontal="center"/>
      <protection locked="0"/>
    </xf>
    <xf numFmtId="166" fontId="30" fillId="5" borderId="44" xfId="17" applyNumberFormat="1" applyFont="1" applyFill="1" applyBorder="1" applyAlignment="1" applyProtection="1">
      <alignment horizontal="right" vertical="top" wrapText="1"/>
    </xf>
    <xf numFmtId="166" fontId="30" fillId="5" borderId="6" xfId="17" applyNumberFormat="1" applyFont="1" applyFill="1" applyBorder="1" applyAlignment="1" applyProtection="1">
      <alignment horizontal="right" vertical="top" wrapText="1"/>
    </xf>
    <xf numFmtId="166" fontId="24" fillId="5" borderId="6" xfId="8" applyNumberFormat="1" applyFont="1" applyFill="1" applyBorder="1"/>
    <xf numFmtId="0" fontId="31" fillId="0" borderId="1" xfId="18" applyFont="1" applyBorder="1"/>
    <xf numFmtId="167" fontId="31" fillId="0" borderId="1" xfId="8" applyNumberFormat="1" applyFont="1" applyBorder="1"/>
    <xf numFmtId="10" fontId="31" fillId="0" borderId="1" xfId="15" applyNumberFormat="1" applyFont="1" applyBorder="1"/>
    <xf numFmtId="0" fontId="24" fillId="0" borderId="15" xfId="8" applyFont="1" applyBorder="1" applyAlignment="1" applyProtection="1">
      <alignment horizontal="center"/>
      <protection locked="0"/>
    </xf>
    <xf numFmtId="0" fontId="24" fillId="0" borderId="7" xfId="8" applyFont="1" applyBorder="1" applyAlignment="1" applyProtection="1">
      <alignment horizontal="center"/>
      <protection locked="0"/>
    </xf>
    <xf numFmtId="9" fontId="14" fillId="0" borderId="0" xfId="8" applyNumberFormat="1" applyFont="1"/>
    <xf numFmtId="0" fontId="24" fillId="0" borderId="44" xfId="8" applyFont="1" applyBorder="1" applyAlignment="1" applyProtection="1">
      <alignment horizontal="center"/>
      <protection locked="0"/>
    </xf>
    <xf numFmtId="0" fontId="32" fillId="0" borderId="43" xfId="0" applyFont="1" applyBorder="1" applyAlignment="1">
      <alignment horizontal="left" vertical="top" wrapText="1"/>
    </xf>
    <xf numFmtId="4" fontId="20" fillId="0" borderId="43" xfId="0" applyNumberFormat="1" applyFont="1" applyBorder="1" applyAlignment="1">
      <alignment horizontal="right" vertical="top" wrapText="1" indent="1"/>
    </xf>
    <xf numFmtId="1" fontId="24" fillId="0" borderId="52" xfId="8" applyNumberFormat="1" applyFont="1" applyBorder="1"/>
    <xf numFmtId="0" fontId="29" fillId="0" borderId="40" xfId="0" applyFont="1" applyBorder="1" applyAlignment="1">
      <alignment wrapText="1"/>
    </xf>
    <xf numFmtId="4" fontId="24" fillId="5" borderId="8" xfId="8" applyNumberFormat="1" applyFont="1" applyFill="1" applyBorder="1"/>
    <xf numFmtId="0" fontId="24" fillId="0" borderId="13" xfId="8" applyFont="1" applyBorder="1" applyAlignment="1" applyProtection="1">
      <alignment horizontal="center"/>
      <protection locked="0"/>
    </xf>
    <xf numFmtId="0" fontId="24" fillId="0" borderId="40" xfId="8" applyFont="1" applyBorder="1" applyAlignment="1" applyProtection="1">
      <alignment horizontal="center"/>
      <protection locked="0"/>
    </xf>
    <xf numFmtId="0" fontId="24" fillId="0" borderId="55" xfId="8" applyFont="1" applyBorder="1" applyAlignment="1" applyProtection="1">
      <alignment horizontal="center"/>
      <protection locked="0"/>
    </xf>
    <xf numFmtId="0" fontId="24" fillId="0" borderId="39" xfId="8" applyFont="1" applyBorder="1"/>
    <xf numFmtId="3" fontId="24" fillId="0" borderId="52" xfId="8" applyNumberFormat="1" applyFont="1" applyBorder="1" applyAlignment="1" applyProtection="1">
      <alignment horizontal="center"/>
      <protection locked="0"/>
    </xf>
    <xf numFmtId="166" fontId="30" fillId="5" borderId="40" xfId="17" applyNumberFormat="1" applyFont="1" applyFill="1" applyBorder="1" applyAlignment="1" applyProtection="1">
      <alignment horizontal="right" vertical="top" wrapText="1"/>
    </xf>
    <xf numFmtId="166" fontId="30" fillId="5" borderId="8" xfId="17" applyNumberFormat="1" applyFont="1" applyFill="1" applyBorder="1" applyAlignment="1" applyProtection="1">
      <alignment horizontal="right" vertical="top" wrapText="1"/>
    </xf>
    <xf numFmtId="166" fontId="30" fillId="5" borderId="52" xfId="17" applyNumberFormat="1" applyFont="1" applyFill="1" applyBorder="1" applyAlignment="1" applyProtection="1">
      <alignment horizontal="right" vertical="top" wrapText="1"/>
    </xf>
    <xf numFmtId="166" fontId="24" fillId="5" borderId="40" xfId="8" applyNumberFormat="1" applyFont="1" applyFill="1" applyBorder="1"/>
    <xf numFmtId="166" fontId="24" fillId="5" borderId="8" xfId="8" applyNumberFormat="1" applyFont="1" applyFill="1" applyBorder="1"/>
    <xf numFmtId="166" fontId="24" fillId="5" borderId="52" xfId="8" applyNumberFormat="1" applyFont="1" applyFill="1" applyBorder="1"/>
    <xf numFmtId="3" fontId="24" fillId="0" borderId="0" xfId="8" applyNumberFormat="1" applyFont="1"/>
    <xf numFmtId="3" fontId="14" fillId="0" borderId="0" xfId="8" applyNumberFormat="1" applyFont="1"/>
    <xf numFmtId="1" fontId="26" fillId="3" borderId="57" xfId="8" applyNumberFormat="1" applyFont="1" applyFill="1" applyBorder="1" applyAlignment="1">
      <alignment horizontal="right"/>
    </xf>
    <xf numFmtId="3" fontId="24" fillId="3" borderId="57" xfId="8" applyNumberFormat="1" applyFont="1" applyFill="1" applyBorder="1" applyProtection="1">
      <protection locked="0"/>
    </xf>
    <xf numFmtId="4" fontId="26" fillId="3" borderId="57" xfId="8" applyNumberFormat="1" applyFont="1" applyFill="1" applyBorder="1"/>
    <xf numFmtId="3" fontId="24" fillId="3" borderId="57" xfId="8" applyNumberFormat="1" applyFont="1" applyFill="1" applyBorder="1"/>
    <xf numFmtId="3" fontId="26" fillId="3" borderId="57" xfId="8" applyNumberFormat="1" applyFont="1" applyFill="1" applyBorder="1" applyProtection="1">
      <protection locked="0"/>
    </xf>
    <xf numFmtId="4" fontId="26" fillId="3" borderId="57" xfId="8" applyNumberFormat="1" applyFont="1" applyFill="1" applyBorder="1" applyProtection="1">
      <protection locked="0"/>
    </xf>
    <xf numFmtId="4" fontId="26" fillId="3" borderId="35" xfId="8" applyNumberFormat="1" applyFont="1" applyFill="1" applyBorder="1"/>
    <xf numFmtId="4" fontId="26" fillId="3" borderId="46" xfId="8" applyNumberFormat="1" applyFont="1" applyFill="1" applyBorder="1"/>
    <xf numFmtId="3" fontId="24" fillId="5" borderId="23" xfId="8" applyNumberFormat="1" applyFont="1" applyFill="1" applyBorder="1" applyAlignment="1">
      <alignment horizontal="right"/>
    </xf>
    <xf numFmtId="1" fontId="26" fillId="5" borderId="0" xfId="8" applyNumberFormat="1" applyFont="1" applyFill="1" applyAlignment="1">
      <alignment horizontal="right"/>
    </xf>
    <xf numFmtId="3" fontId="24" fillId="5" borderId="0" xfId="8" applyNumberFormat="1" applyFont="1" applyFill="1" applyProtection="1">
      <protection locked="0"/>
    </xf>
    <xf numFmtId="3" fontId="24" fillId="5" borderId="0" xfId="8" applyNumberFormat="1" applyFont="1" applyFill="1"/>
    <xf numFmtId="3" fontId="26" fillId="5" borderId="0" xfId="8" applyNumberFormat="1" applyFont="1" applyFill="1" applyProtection="1">
      <protection locked="0"/>
    </xf>
    <xf numFmtId="4" fontId="24" fillId="5" borderId="0" xfId="8" applyNumberFormat="1" applyFont="1" applyFill="1"/>
    <xf numFmtId="4" fontId="26" fillId="5" borderId="0" xfId="8" applyNumberFormat="1" applyFont="1" applyFill="1" applyProtection="1">
      <protection locked="0"/>
    </xf>
    <xf numFmtId="4" fontId="24" fillId="5" borderId="32" xfId="8" applyNumberFormat="1" applyFont="1" applyFill="1" applyBorder="1"/>
    <xf numFmtId="3" fontId="34" fillId="0" borderId="0" xfId="8" applyNumberFormat="1" applyFont="1"/>
    <xf numFmtId="9" fontId="24" fillId="2" borderId="58" xfId="15" applyFont="1" applyFill="1" applyBorder="1" applyProtection="1">
      <protection locked="0"/>
    </xf>
    <xf numFmtId="0" fontId="24" fillId="2" borderId="57" xfId="8" applyFont="1" applyFill="1" applyBorder="1" applyProtection="1">
      <protection locked="0"/>
    </xf>
    <xf numFmtId="4" fontId="26" fillId="2" borderId="46" xfId="8" applyNumberFormat="1" applyFont="1" applyFill="1" applyBorder="1"/>
    <xf numFmtId="0" fontId="24" fillId="0" borderId="0" xfId="8" applyFont="1" applyProtection="1">
      <protection locked="0"/>
    </xf>
    <xf numFmtId="1" fontId="15" fillId="3" borderId="33" xfId="8" applyNumberFormat="1" applyFont="1" applyFill="1" applyBorder="1" applyAlignment="1">
      <alignment horizontal="right"/>
    </xf>
    <xf numFmtId="0" fontId="14" fillId="3" borderId="33" xfId="8" applyFont="1" applyFill="1" applyBorder="1" applyProtection="1">
      <protection locked="0"/>
    </xf>
    <xf numFmtId="4" fontId="2" fillId="3" borderId="34" xfId="8" applyNumberFormat="1" applyFont="1" applyFill="1" applyBorder="1"/>
    <xf numFmtId="0" fontId="14" fillId="0" borderId="0" xfId="8" applyFont="1" applyProtection="1">
      <protection locked="0"/>
    </xf>
    <xf numFmtId="3" fontId="21" fillId="3" borderId="0" xfId="10" applyNumberFormat="1" applyFont="1" applyFill="1" applyAlignment="1">
      <alignment vertical="center" wrapText="1"/>
    </xf>
    <xf numFmtId="0" fontId="11" fillId="3" borderId="31" xfId="10" applyFont="1" applyFill="1" applyBorder="1" applyAlignment="1">
      <alignment vertical="center" wrapText="1"/>
    </xf>
    <xf numFmtId="0" fontId="11" fillId="3" borderId="38" xfId="10" applyFont="1" applyFill="1" applyBorder="1" applyAlignment="1">
      <alignment vertical="center" wrapText="1"/>
    </xf>
    <xf numFmtId="3" fontId="11" fillId="3" borderId="19" xfId="10" applyNumberFormat="1" applyFont="1" applyFill="1" applyBorder="1" applyAlignment="1">
      <alignment vertical="center" wrapText="1"/>
    </xf>
    <xf numFmtId="3" fontId="11" fillId="3" borderId="39" xfId="10" applyNumberFormat="1" applyFont="1" applyFill="1" applyBorder="1" applyAlignment="1">
      <alignment vertical="center" wrapText="1"/>
    </xf>
    <xf numFmtId="3" fontId="21" fillId="3" borderId="14" xfId="10" applyNumberFormat="1" applyFont="1" applyFill="1" applyBorder="1" applyAlignment="1">
      <alignment vertical="center" wrapText="1"/>
    </xf>
    <xf numFmtId="3" fontId="11" fillId="3" borderId="14" xfId="10" applyNumberFormat="1" applyFont="1" applyFill="1" applyBorder="1" applyAlignment="1">
      <alignment vertical="center" wrapText="1"/>
    </xf>
    <xf numFmtId="0" fontId="16" fillId="4" borderId="25" xfId="10" applyFont="1" applyFill="1" applyBorder="1" applyAlignment="1">
      <alignment vertical="center" wrapText="1"/>
    </xf>
    <xf numFmtId="0" fontId="16" fillId="4" borderId="22" xfId="10" applyFont="1" applyFill="1" applyBorder="1" applyAlignment="1">
      <alignment vertical="center" wrapText="1"/>
    </xf>
    <xf numFmtId="3" fontId="16" fillId="3" borderId="7" xfId="10" applyNumberFormat="1" applyFont="1" applyFill="1" applyBorder="1" applyAlignment="1">
      <alignment vertical="center" wrapText="1"/>
    </xf>
    <xf numFmtId="3" fontId="16" fillId="2" borderId="7" xfId="10" applyNumberFormat="1" applyFont="1" applyFill="1" applyBorder="1" applyAlignment="1">
      <alignment vertical="center" wrapText="1"/>
    </xf>
    <xf numFmtId="3" fontId="21" fillId="3" borderId="33" xfId="10" applyNumberFormat="1" applyFont="1" applyFill="1" applyBorder="1" applyAlignment="1">
      <alignment vertical="center" wrapText="1"/>
    </xf>
    <xf numFmtId="3" fontId="11" fillId="3" borderId="33" xfId="10" applyNumberFormat="1" applyFont="1" applyFill="1" applyBorder="1" applyAlignment="1">
      <alignment vertical="center" wrapText="1"/>
    </xf>
    <xf numFmtId="3" fontId="11" fillId="3" borderId="27" xfId="10" applyNumberFormat="1" applyFont="1" applyFill="1" applyBorder="1" applyAlignment="1">
      <alignment vertical="center" wrapText="1"/>
    </xf>
    <xf numFmtId="3" fontId="21" fillId="3" borderId="39" xfId="10" applyNumberFormat="1" applyFont="1" applyFill="1" applyBorder="1" applyAlignment="1">
      <alignment vertical="center" wrapText="1"/>
    </xf>
    <xf numFmtId="3" fontId="16" fillId="3" borderId="16" xfId="10" applyNumberFormat="1" applyFont="1" applyFill="1" applyBorder="1" applyAlignment="1">
      <alignment vertical="center" wrapText="1"/>
    </xf>
    <xf numFmtId="3" fontId="16" fillId="2" borderId="16" xfId="10" applyNumberFormat="1" applyFont="1" applyFill="1" applyBorder="1" applyAlignment="1">
      <alignment vertical="center" wrapText="1"/>
    </xf>
    <xf numFmtId="3" fontId="11" fillId="0" borderId="16" xfId="10" applyNumberFormat="1" applyFont="1" applyBorder="1" applyAlignment="1">
      <alignment vertical="center" wrapText="1"/>
    </xf>
    <xf numFmtId="3" fontId="16" fillId="0" borderId="16" xfId="10" applyNumberFormat="1" applyFont="1" applyBorder="1" applyAlignment="1">
      <alignment vertical="center" wrapText="1"/>
    </xf>
    <xf numFmtId="3" fontId="11" fillId="3" borderId="35" xfId="10" applyNumberFormat="1" applyFont="1" applyFill="1" applyBorder="1" applyAlignment="1">
      <alignment vertical="center" wrapText="1"/>
    </xf>
    <xf numFmtId="3" fontId="21" fillId="3" borderId="10" xfId="10" applyNumberFormat="1" applyFont="1" applyFill="1" applyBorder="1" applyAlignment="1">
      <alignment vertical="center" wrapText="1"/>
    </xf>
    <xf numFmtId="3" fontId="21" fillId="3" borderId="11" xfId="10" applyNumberFormat="1" applyFont="1" applyFill="1" applyBorder="1" applyAlignment="1">
      <alignment vertical="center" wrapText="1"/>
    </xf>
    <xf numFmtId="3" fontId="11" fillId="0" borderId="61" xfId="10" applyNumberFormat="1" applyFont="1" applyBorder="1" applyAlignment="1">
      <alignment vertical="center" wrapText="1"/>
    </xf>
    <xf numFmtId="0" fontId="25" fillId="0" borderId="0" xfId="8" applyFont="1"/>
    <xf numFmtId="4" fontId="26" fillId="2" borderId="17" xfId="8" applyNumberFormat="1" applyFont="1" applyFill="1" applyBorder="1" applyAlignment="1">
      <alignment horizontal="center" vertical="center" wrapText="1"/>
    </xf>
    <xf numFmtId="0" fontId="24" fillId="0" borderId="33" xfId="8" applyFont="1" applyBorder="1"/>
    <xf numFmtId="166" fontId="30" fillId="5" borderId="9" xfId="17" applyNumberFormat="1" applyFont="1" applyFill="1" applyBorder="1" applyAlignment="1" applyProtection="1">
      <alignment horizontal="right" vertical="top" wrapText="1"/>
    </xf>
    <xf numFmtId="166" fontId="24" fillId="5" borderId="45" xfId="8" applyNumberFormat="1" applyFont="1" applyFill="1" applyBorder="1"/>
    <xf numFmtId="166" fontId="24" fillId="5" borderId="7" xfId="8" applyNumberFormat="1" applyFont="1" applyFill="1" applyBorder="1"/>
    <xf numFmtId="166" fontId="24" fillId="5" borderId="9" xfId="8" applyNumberFormat="1" applyFont="1" applyFill="1" applyBorder="1"/>
    <xf numFmtId="0" fontId="24" fillId="0" borderId="1" xfId="8" applyFont="1" applyBorder="1"/>
    <xf numFmtId="10" fontId="24" fillId="0" borderId="1" xfId="8" applyNumberFormat="1" applyFont="1" applyBorder="1"/>
    <xf numFmtId="0" fontId="31" fillId="8" borderId="50" xfId="0" applyFont="1" applyFill="1" applyBorder="1" applyAlignment="1" applyProtection="1">
      <alignment horizontal="left" vertical="center"/>
      <protection hidden="1"/>
    </xf>
    <xf numFmtId="166" fontId="24" fillId="5" borderId="5" xfId="8" applyNumberFormat="1" applyFont="1" applyFill="1" applyBorder="1"/>
    <xf numFmtId="166" fontId="24" fillId="5" borderId="30" xfId="8" applyNumberFormat="1" applyFont="1" applyFill="1" applyBorder="1"/>
    <xf numFmtId="0" fontId="26" fillId="0" borderId="18" xfId="8" applyFont="1" applyBorder="1" applyAlignment="1">
      <alignment horizontal="center" vertical="center" wrapText="1"/>
    </xf>
    <xf numFmtId="166" fontId="30" fillId="5" borderId="31" xfId="17" applyNumberFormat="1" applyFont="1" applyFill="1" applyBorder="1" applyAlignment="1" applyProtection="1">
      <alignment horizontal="right" vertical="top" wrapText="1"/>
    </xf>
    <xf numFmtId="166" fontId="30" fillId="5" borderId="62" xfId="17" applyNumberFormat="1" applyFont="1" applyFill="1" applyBorder="1" applyAlignment="1" applyProtection="1">
      <alignment horizontal="right" vertical="top" wrapText="1"/>
    </xf>
    <xf numFmtId="166" fontId="30" fillId="5" borderId="63" xfId="17" applyNumberFormat="1" applyFont="1" applyFill="1" applyBorder="1" applyAlignment="1" applyProtection="1">
      <alignment horizontal="right" vertical="top" wrapText="1"/>
    </xf>
    <xf numFmtId="0" fontId="28" fillId="0" borderId="64" xfId="8" applyFont="1" applyBorder="1" applyAlignment="1">
      <alignment horizontal="center" vertical="center" wrapText="1"/>
    </xf>
    <xf numFmtId="3" fontId="24" fillId="0" borderId="65" xfId="8" applyNumberFormat="1" applyFont="1" applyBorder="1" applyAlignment="1" applyProtection="1">
      <alignment horizontal="center"/>
      <protection locked="0"/>
    </xf>
    <xf numFmtId="3" fontId="24" fillId="0" borderId="66" xfId="8" applyNumberFormat="1" applyFont="1" applyBorder="1" applyAlignment="1" applyProtection="1">
      <alignment horizontal="center"/>
      <protection locked="0"/>
    </xf>
    <xf numFmtId="3" fontId="24" fillId="0" borderId="67" xfId="8" applyNumberFormat="1" applyFont="1" applyBorder="1" applyAlignment="1" applyProtection="1">
      <alignment horizontal="center"/>
      <protection locked="0"/>
    </xf>
    <xf numFmtId="0" fontId="35" fillId="0" borderId="0" xfId="8" applyFont="1"/>
    <xf numFmtId="0" fontId="35" fillId="0" borderId="1" xfId="8" applyFont="1" applyBorder="1"/>
    <xf numFmtId="169" fontId="24" fillId="0" borderId="0" xfId="8" applyNumberFormat="1" applyFont="1"/>
    <xf numFmtId="4" fontId="20" fillId="6" borderId="43" xfId="0" applyNumberFormat="1" applyFont="1" applyFill="1" applyBorder="1" applyAlignment="1">
      <alignment horizontal="right" vertical="top" wrapText="1" indent="1"/>
    </xf>
    <xf numFmtId="4" fontId="29" fillId="0" borderId="43" xfId="0" applyNumberFormat="1" applyFont="1" applyBorder="1" applyAlignment="1">
      <alignment horizontal="right" vertical="top" indent="1" shrinkToFit="1"/>
    </xf>
    <xf numFmtId="4" fontId="29" fillId="0" borderId="43" xfId="0" applyNumberFormat="1" applyFont="1" applyBorder="1" applyAlignment="1">
      <alignment horizontal="right" vertical="center" indent="1" shrinkToFit="1"/>
    </xf>
    <xf numFmtId="4" fontId="29" fillId="0" borderId="49" xfId="0" applyNumberFormat="1" applyFont="1" applyBorder="1" applyAlignment="1">
      <alignment horizontal="right" vertical="center" indent="1" shrinkToFit="1"/>
    </xf>
    <xf numFmtId="4" fontId="29" fillId="6" borderId="43" xfId="0" applyNumberFormat="1" applyFont="1" applyFill="1" applyBorder="1" applyAlignment="1">
      <alignment horizontal="right" vertical="top" indent="1" shrinkToFit="1"/>
    </xf>
    <xf numFmtId="4" fontId="20" fillId="7" borderId="54" xfId="19" applyNumberFormat="1" applyFont="1" applyFill="1" applyBorder="1" applyAlignment="1">
      <alignment vertical="center"/>
    </xf>
    <xf numFmtId="0" fontId="2" fillId="0" borderId="31" xfId="10" applyFont="1" applyBorder="1" applyAlignment="1">
      <alignment horizontal="center" vertical="center" wrapText="1"/>
    </xf>
    <xf numFmtId="3" fontId="16" fillId="3" borderId="15" xfId="10" applyNumberFormat="1" applyFont="1" applyFill="1" applyBorder="1" applyAlignment="1">
      <alignment vertical="center" wrapText="1"/>
    </xf>
    <xf numFmtId="3" fontId="16" fillId="2" borderId="15" xfId="10" applyNumberFormat="1" applyFont="1" applyFill="1" applyBorder="1" applyAlignment="1">
      <alignment vertical="center" wrapText="1"/>
    </xf>
    <xf numFmtId="3" fontId="21" fillId="3" borderId="17" xfId="10" applyNumberFormat="1" applyFont="1" applyFill="1" applyBorder="1" applyAlignment="1">
      <alignment vertical="center" wrapText="1"/>
    </xf>
    <xf numFmtId="3" fontId="11" fillId="3" borderId="5" xfId="10" applyNumberFormat="1" applyFont="1" applyFill="1" applyBorder="1" applyAlignment="1">
      <alignment vertical="center" wrapText="1"/>
    </xf>
    <xf numFmtId="3" fontId="11" fillId="3" borderId="69" xfId="10" applyNumberFormat="1" applyFont="1" applyFill="1" applyBorder="1" applyAlignment="1">
      <alignment vertical="center" wrapText="1"/>
    </xf>
    <xf numFmtId="3" fontId="21" fillId="3" borderId="51" xfId="10" applyNumberFormat="1" applyFont="1" applyFill="1" applyBorder="1" applyAlignment="1">
      <alignment vertical="center" wrapText="1"/>
    </xf>
    <xf numFmtId="3" fontId="11" fillId="3" borderId="12" xfId="10" applyNumberFormat="1" applyFont="1" applyFill="1" applyBorder="1" applyAlignment="1">
      <alignment vertical="center" wrapText="1"/>
    </xf>
    <xf numFmtId="3" fontId="21" fillId="3" borderId="69" xfId="10" applyNumberFormat="1" applyFont="1" applyFill="1" applyBorder="1" applyAlignment="1">
      <alignment vertical="center" wrapText="1"/>
    </xf>
    <xf numFmtId="3" fontId="22" fillId="0" borderId="2" xfId="10" applyNumberFormat="1" applyFont="1" applyBorder="1" applyAlignment="1">
      <alignment horizontal="right"/>
    </xf>
    <xf numFmtId="3" fontId="22" fillId="0" borderId="1" xfId="10" applyNumberFormat="1" applyFont="1" applyBorder="1" applyAlignment="1">
      <alignment horizontal="right"/>
    </xf>
    <xf numFmtId="3" fontId="22" fillId="0" borderId="15" xfId="10" applyNumberFormat="1" applyFont="1" applyBorder="1" applyAlignment="1">
      <alignment horizontal="right"/>
    </xf>
    <xf numFmtId="3" fontId="22" fillId="0" borderId="7" xfId="10" applyNumberFormat="1" applyFont="1" applyBorder="1" applyAlignment="1">
      <alignment horizontal="right"/>
    </xf>
    <xf numFmtId="3" fontId="22" fillId="0" borderId="37" xfId="10" applyNumberFormat="1" applyFont="1" applyBorder="1" applyAlignment="1">
      <alignment horizontal="right"/>
    </xf>
    <xf numFmtId="3" fontId="22" fillId="0" borderId="59" xfId="10" applyNumberFormat="1" applyFont="1" applyBorder="1" applyAlignment="1">
      <alignment horizontal="right"/>
    </xf>
    <xf numFmtId="3" fontId="22" fillId="0" borderId="50" xfId="10" applyNumberFormat="1" applyFont="1" applyBorder="1" applyAlignment="1">
      <alignment horizontal="right"/>
    </xf>
    <xf numFmtId="3" fontId="22" fillId="0" borderId="68" xfId="10" applyNumberFormat="1" applyFont="1" applyBorder="1" applyAlignment="1">
      <alignment horizontal="right"/>
    </xf>
    <xf numFmtId="3" fontId="22" fillId="0" borderId="60" xfId="10" applyNumberFormat="1" applyFont="1" applyBorder="1" applyAlignment="1">
      <alignment horizontal="right"/>
    </xf>
    <xf numFmtId="3" fontId="16" fillId="4" borderId="25" xfId="10" applyNumberFormat="1" applyFont="1" applyFill="1" applyBorder="1" applyAlignment="1">
      <alignment vertical="center" wrapText="1"/>
    </xf>
    <xf numFmtId="170" fontId="24" fillId="0" borderId="0" xfId="8" applyNumberFormat="1" applyFont="1"/>
    <xf numFmtId="2" fontId="14" fillId="0" borderId="0" xfId="8" applyNumberFormat="1" applyFont="1"/>
    <xf numFmtId="2" fontId="24" fillId="0" borderId="0" xfId="8" applyNumberFormat="1" applyFont="1"/>
    <xf numFmtId="2" fontId="24" fillId="0" borderId="0" xfId="8" applyNumberFormat="1" applyFont="1" applyAlignment="1">
      <alignment vertical="center"/>
    </xf>
    <xf numFmtId="0" fontId="36" fillId="0" borderId="0" xfId="11" applyFont="1" applyAlignment="1">
      <alignment horizontal="right"/>
    </xf>
    <xf numFmtId="4" fontId="37" fillId="0" borderId="0" xfId="11" applyNumberFormat="1" applyFont="1" applyAlignment="1">
      <alignment horizontal="right"/>
    </xf>
    <xf numFmtId="0" fontId="14" fillId="0" borderId="0" xfId="8" applyFont="1" applyAlignment="1">
      <alignment horizontal="left" indent="1"/>
    </xf>
    <xf numFmtId="0" fontId="2" fillId="0" borderId="3" xfId="10" applyFont="1" applyBorder="1" applyAlignment="1">
      <alignment horizontal="center" vertical="center" wrapText="1"/>
    </xf>
    <xf numFmtId="3" fontId="16" fillId="3" borderId="6" xfId="10" applyNumberFormat="1" applyFont="1" applyFill="1" applyBorder="1" applyAlignment="1">
      <alignment vertical="center" wrapText="1"/>
    </xf>
    <xf numFmtId="3" fontId="16" fillId="2" borderId="6" xfId="10" applyNumberFormat="1" applyFont="1" applyFill="1" applyBorder="1" applyAlignment="1">
      <alignment vertical="center" wrapText="1"/>
    </xf>
    <xf numFmtId="3" fontId="22" fillId="0" borderId="6" xfId="10" applyNumberFormat="1" applyFont="1" applyBorder="1" applyAlignment="1">
      <alignment horizontal="right"/>
    </xf>
    <xf numFmtId="3" fontId="22" fillId="0" borderId="70" xfId="10" applyNumberFormat="1" applyFont="1" applyBorder="1" applyAlignment="1">
      <alignment horizontal="right"/>
    </xf>
    <xf numFmtId="3" fontId="11" fillId="3" borderId="3" xfId="10" applyNumberFormat="1" applyFont="1" applyFill="1" applyBorder="1" applyAlignment="1">
      <alignment vertical="center" wrapText="1"/>
    </xf>
    <xf numFmtId="3" fontId="11" fillId="3" borderId="71" xfId="10" applyNumberFormat="1" applyFont="1" applyFill="1" applyBorder="1" applyAlignment="1">
      <alignment vertical="center" wrapText="1"/>
    </xf>
    <xf numFmtId="3" fontId="21" fillId="3" borderId="71" xfId="10" applyNumberFormat="1" applyFont="1" applyFill="1" applyBorder="1" applyAlignment="1">
      <alignment vertical="center" wrapText="1"/>
    </xf>
    <xf numFmtId="3" fontId="11" fillId="3" borderId="18" xfId="10" applyNumberFormat="1" applyFont="1" applyFill="1" applyBorder="1" applyAlignment="1">
      <alignment vertical="center" wrapText="1"/>
    </xf>
    <xf numFmtId="3" fontId="11" fillId="3" borderId="21" xfId="10" applyNumberFormat="1" applyFont="1" applyFill="1" applyBorder="1" applyAlignment="1">
      <alignment vertical="center" wrapText="1"/>
    </xf>
    <xf numFmtId="3" fontId="21" fillId="3" borderId="18" xfId="10" applyNumberFormat="1" applyFont="1" applyFill="1" applyBorder="1" applyAlignment="1">
      <alignment vertical="center" wrapText="1"/>
    </xf>
    <xf numFmtId="3" fontId="26" fillId="3" borderId="20" xfId="8" applyNumberFormat="1" applyFont="1" applyFill="1" applyBorder="1" applyAlignment="1">
      <alignment horizontal="right"/>
    </xf>
    <xf numFmtId="0" fontId="24" fillId="2" borderId="56" xfId="8" applyFont="1" applyFill="1" applyBorder="1" applyAlignment="1">
      <alignment horizontal="right"/>
    </xf>
    <xf numFmtId="0" fontId="15" fillId="3" borderId="29" xfId="8" applyFont="1" applyFill="1" applyBorder="1" applyAlignment="1">
      <alignment horizontal="right"/>
    </xf>
    <xf numFmtId="3" fontId="16" fillId="4" borderId="28" xfId="10" applyNumberFormat="1" applyFont="1" applyFill="1" applyBorder="1" applyAlignment="1">
      <alignment vertical="center" wrapText="1"/>
    </xf>
    <xf numFmtId="3" fontId="16" fillId="4" borderId="26" xfId="10" applyNumberFormat="1" applyFont="1" applyFill="1" applyBorder="1" applyAlignment="1">
      <alignment vertical="center" wrapText="1"/>
    </xf>
    <xf numFmtId="3" fontId="16" fillId="4" borderId="27" xfId="10" applyNumberFormat="1" applyFont="1" applyFill="1" applyBorder="1" applyAlignment="1">
      <alignment vertical="center" wrapText="1"/>
    </xf>
    <xf numFmtId="3" fontId="11" fillId="0" borderId="16" xfId="10" applyNumberFormat="1" applyFont="1" applyBorder="1" applyAlignment="1">
      <alignment horizontal="right" vertical="center" wrapText="1"/>
    </xf>
    <xf numFmtId="3" fontId="11" fillId="3" borderId="16" xfId="10" applyNumberFormat="1" applyFont="1" applyFill="1" applyBorder="1" applyAlignment="1">
      <alignment horizontal="right" vertical="center" wrapText="1"/>
    </xf>
    <xf numFmtId="3" fontId="16" fillId="0" borderId="16" xfId="10" applyNumberFormat="1" applyFont="1" applyBorder="1" applyAlignment="1">
      <alignment horizontal="right" vertical="center" wrapText="1"/>
    </xf>
    <xf numFmtId="3" fontId="24" fillId="2" borderId="72" xfId="8" applyNumberFormat="1" applyFont="1" applyFill="1" applyBorder="1" applyAlignment="1">
      <alignment horizontal="right"/>
    </xf>
    <xf numFmtId="1" fontId="24" fillId="2" borderId="37" xfId="8" applyNumberFormat="1" applyFont="1" applyFill="1" applyBorder="1" applyAlignment="1">
      <alignment horizontal="center"/>
    </xf>
    <xf numFmtId="3" fontId="26" fillId="2" borderId="37" xfId="8" applyNumberFormat="1" applyFont="1" applyFill="1" applyBorder="1" applyAlignment="1" applyProtection="1">
      <alignment horizontal="right"/>
      <protection locked="0"/>
    </xf>
    <xf numFmtId="3" fontId="26" fillId="2" borderId="37" xfId="8" applyNumberFormat="1" applyFont="1" applyFill="1" applyBorder="1"/>
    <xf numFmtId="3" fontId="26" fillId="2" borderId="37" xfId="8" applyNumberFormat="1" applyFont="1" applyFill="1" applyBorder="1" applyProtection="1">
      <protection locked="0"/>
    </xf>
    <xf numFmtId="3" fontId="24" fillId="2" borderId="37" xfId="8" applyNumberFormat="1" applyFont="1" applyFill="1" applyBorder="1" applyProtection="1">
      <protection locked="0"/>
    </xf>
    <xf numFmtId="4" fontId="24" fillId="2" borderId="37" xfId="8" applyNumberFormat="1" applyFont="1" applyFill="1" applyBorder="1"/>
    <xf numFmtId="4" fontId="24" fillId="2" borderId="37" xfId="8" applyNumberFormat="1" applyFont="1" applyFill="1" applyBorder="1" applyProtection="1">
      <protection locked="0"/>
    </xf>
    <xf numFmtId="1" fontId="24" fillId="5" borderId="0" xfId="8" applyNumberFormat="1" applyFont="1" applyFill="1" applyAlignment="1">
      <alignment horizontal="center"/>
    </xf>
    <xf numFmtId="3" fontId="26" fillId="5" borderId="0" xfId="8" applyNumberFormat="1" applyFont="1" applyFill="1" applyAlignment="1" applyProtection="1">
      <alignment horizontal="right"/>
      <protection locked="0"/>
    </xf>
    <xf numFmtId="3" fontId="26" fillId="5" borderId="0" xfId="8" applyNumberFormat="1" applyFont="1" applyFill="1"/>
    <xf numFmtId="4" fontId="24" fillId="5" borderId="0" xfId="8" applyNumberFormat="1" applyFont="1" applyFill="1" applyProtection="1">
      <protection locked="0"/>
    </xf>
    <xf numFmtId="3" fontId="26" fillId="3" borderId="72" xfId="8" applyNumberFormat="1" applyFont="1" applyFill="1" applyBorder="1" applyAlignment="1">
      <alignment horizontal="right"/>
    </xf>
    <xf numFmtId="1" fontId="26" fillId="3" borderId="37" xfId="8" applyNumberFormat="1" applyFont="1" applyFill="1" applyBorder="1"/>
    <xf numFmtId="3" fontId="26" fillId="3" borderId="37" xfId="8" applyNumberFormat="1" applyFont="1" applyFill="1" applyBorder="1" applyProtection="1">
      <protection locked="0"/>
    </xf>
    <xf numFmtId="3" fontId="26" fillId="3" borderId="37" xfId="8" applyNumberFormat="1" applyFont="1" applyFill="1" applyBorder="1"/>
    <xf numFmtId="4" fontId="26" fillId="3" borderId="37" xfId="8" applyNumberFormat="1" applyFont="1" applyFill="1" applyBorder="1"/>
    <xf numFmtId="4" fontId="26" fillId="3" borderId="37" xfId="8" applyNumberFormat="1" applyFont="1" applyFill="1" applyBorder="1" applyProtection="1">
      <protection locked="0"/>
    </xf>
    <xf numFmtId="1" fontId="24" fillId="5" borderId="0" xfId="8" applyNumberFormat="1" applyFont="1" applyFill="1"/>
    <xf numFmtId="3" fontId="26" fillId="3" borderId="29" xfId="8" applyNumberFormat="1" applyFont="1" applyFill="1" applyBorder="1" applyAlignment="1">
      <alignment horizontal="right"/>
    </xf>
    <xf numFmtId="1" fontId="26" fillId="3" borderId="33" xfId="8" applyNumberFormat="1" applyFont="1" applyFill="1" applyBorder="1"/>
    <xf numFmtId="3" fontId="26" fillId="3" borderId="33" xfId="8" applyNumberFormat="1" applyFont="1" applyFill="1" applyBorder="1" applyProtection="1">
      <protection locked="0"/>
    </xf>
    <xf numFmtId="3" fontId="26" fillId="3" borderId="33" xfId="8" applyNumberFormat="1" applyFont="1" applyFill="1" applyBorder="1"/>
    <xf numFmtId="4" fontId="24" fillId="3" borderId="33" xfId="8" applyNumberFormat="1" applyFont="1" applyFill="1" applyBorder="1"/>
    <xf numFmtId="4" fontId="26" fillId="3" borderId="33" xfId="8" applyNumberFormat="1" applyFont="1" applyFill="1" applyBorder="1" applyProtection="1">
      <protection locked="0"/>
    </xf>
    <xf numFmtId="4" fontId="24" fillId="0" borderId="0" xfId="8" applyNumberFormat="1" applyFont="1"/>
    <xf numFmtId="4" fontId="26" fillId="0" borderId="0" xfId="8" applyNumberFormat="1" applyFont="1"/>
    <xf numFmtId="1" fontId="29" fillId="5" borderId="43" xfId="0" applyNumberFormat="1" applyFont="1" applyFill="1" applyBorder="1" applyAlignment="1">
      <alignment horizontal="center" vertical="top" shrinkToFit="1"/>
    </xf>
    <xf numFmtId="1" fontId="29" fillId="5" borderId="43" xfId="0" applyNumberFormat="1" applyFont="1" applyFill="1" applyBorder="1" applyAlignment="1">
      <alignment horizontal="center" vertical="center" shrinkToFit="1"/>
    </xf>
    <xf numFmtId="1" fontId="29" fillId="5" borderId="53" xfId="0" applyNumberFormat="1" applyFont="1" applyFill="1" applyBorder="1" applyAlignment="1">
      <alignment horizontal="center" vertical="top" shrinkToFit="1"/>
    </xf>
    <xf numFmtId="10" fontId="14" fillId="0" borderId="0" xfId="8" applyNumberFormat="1" applyFont="1"/>
    <xf numFmtId="10" fontId="31" fillId="0" borderId="1" xfId="8" applyNumberFormat="1" applyFont="1" applyBorder="1"/>
    <xf numFmtId="4" fontId="24" fillId="2" borderId="48" xfId="8" applyNumberFormat="1" applyFont="1" applyFill="1" applyBorder="1"/>
    <xf numFmtId="4" fontId="26" fillId="3" borderId="48" xfId="8" applyNumberFormat="1" applyFont="1" applyFill="1" applyBorder="1"/>
    <xf numFmtId="4" fontId="24" fillId="3" borderId="34" xfId="8" applyNumberFormat="1" applyFont="1" applyFill="1" applyBorder="1"/>
    <xf numFmtId="0" fontId="22" fillId="3" borderId="12" xfId="10" applyFont="1" applyFill="1" applyBorder="1" applyAlignment="1">
      <alignment vertical="center" wrapText="1"/>
    </xf>
    <xf numFmtId="4" fontId="26" fillId="3" borderId="36" xfId="8" applyNumberFormat="1" applyFont="1" applyFill="1" applyBorder="1"/>
    <xf numFmtId="4" fontId="24" fillId="5" borderId="32" xfId="8" applyNumberFormat="1" applyFont="1" applyFill="1" applyBorder="1" applyAlignment="1">
      <alignment horizontal="right"/>
    </xf>
    <xf numFmtId="4" fontId="26" fillId="2" borderId="48" xfId="8" applyNumberFormat="1" applyFont="1" applyFill="1" applyBorder="1"/>
    <xf numFmtId="4" fontId="24" fillId="5" borderId="32" xfId="8" applyNumberFormat="1" applyFont="1" applyFill="1" applyBorder="1" applyAlignment="1" applyProtection="1">
      <alignment horizontal="right"/>
      <protection locked="0"/>
    </xf>
    <xf numFmtId="4" fontId="26" fillId="3" borderId="34" xfId="8" applyNumberFormat="1" applyFont="1" applyFill="1" applyBorder="1"/>
    <xf numFmtId="0" fontId="23" fillId="0" borderId="0" xfId="10" applyFont="1"/>
    <xf numFmtId="3" fontId="24" fillId="3" borderId="36" xfId="8" applyNumberFormat="1" applyFont="1" applyFill="1" applyBorder="1" applyProtection="1">
      <protection locked="0"/>
    </xf>
    <xf numFmtId="3" fontId="24" fillId="5" borderId="32" xfId="8" applyNumberFormat="1" applyFont="1" applyFill="1" applyBorder="1" applyProtection="1">
      <protection locked="0"/>
    </xf>
    <xf numFmtId="3" fontId="26" fillId="2" borderId="48" xfId="8" applyNumberFormat="1" applyFont="1" applyFill="1" applyBorder="1" applyProtection="1">
      <protection locked="0"/>
    </xf>
    <xf numFmtId="3" fontId="26" fillId="5" borderId="32" xfId="8" applyNumberFormat="1" applyFont="1" applyFill="1" applyBorder="1" applyProtection="1">
      <protection locked="0"/>
    </xf>
    <xf numFmtId="3" fontId="26" fillId="3" borderId="48" xfId="8" applyNumberFormat="1" applyFont="1" applyFill="1" applyBorder="1" applyProtection="1">
      <protection locked="0"/>
    </xf>
    <xf numFmtId="3" fontId="26" fillId="3" borderId="34" xfId="8" applyNumberFormat="1" applyFont="1" applyFill="1" applyBorder="1" applyProtection="1">
      <protection locked="0"/>
    </xf>
    <xf numFmtId="10" fontId="38" fillId="0" borderId="0" xfId="10" applyNumberFormat="1" applyFont="1"/>
    <xf numFmtId="3" fontId="11" fillId="3" borderId="4" xfId="10" applyNumberFormat="1" applyFont="1" applyFill="1" applyBorder="1" applyAlignment="1">
      <alignment vertical="center" wrapText="1"/>
    </xf>
    <xf numFmtId="3" fontId="11" fillId="3" borderId="30" xfId="10" applyNumberFormat="1" applyFont="1" applyFill="1" applyBorder="1" applyAlignment="1">
      <alignment vertical="center" wrapText="1"/>
    </xf>
    <xf numFmtId="3" fontId="21" fillId="3" borderId="30" xfId="10" applyNumberFormat="1" applyFont="1" applyFill="1" applyBorder="1" applyAlignment="1">
      <alignment vertical="center" wrapText="1"/>
    </xf>
    <xf numFmtId="3" fontId="11" fillId="3" borderId="11" xfId="10" applyNumberFormat="1" applyFont="1" applyFill="1" applyBorder="1" applyAlignment="1">
      <alignment vertical="center" wrapText="1"/>
    </xf>
    <xf numFmtId="3" fontId="22" fillId="3" borderId="16" xfId="10" applyNumberFormat="1" applyFont="1" applyFill="1" applyBorder="1" applyAlignment="1">
      <alignment horizontal="right" vertical="center" wrapText="1"/>
    </xf>
    <xf numFmtId="0" fontId="2" fillId="0" borderId="0" xfId="10" applyFont="1" applyAlignment="1">
      <alignment horizontal="center" vertical="center"/>
    </xf>
    <xf numFmtId="0" fontId="16" fillId="3" borderId="6" xfId="10" applyFont="1" applyFill="1" applyBorder="1" applyAlignment="1">
      <alignment horizontal="left" vertical="center" wrapText="1"/>
    </xf>
    <xf numFmtId="0" fontId="16" fillId="3" borderId="15" xfId="10" applyFont="1" applyFill="1" applyBorder="1" applyAlignment="1">
      <alignment horizontal="left" vertical="center" wrapText="1"/>
    </xf>
    <xf numFmtId="0" fontId="21" fillId="3" borderId="10" xfId="10" applyFont="1" applyFill="1" applyBorder="1" applyAlignment="1">
      <alignment horizontal="left" vertical="center" wrapText="1"/>
    </xf>
    <xf numFmtId="0" fontId="21" fillId="3" borderId="17" xfId="10" applyFont="1" applyFill="1" applyBorder="1" applyAlignment="1">
      <alignment horizontal="left" vertical="center" wrapText="1"/>
    </xf>
    <xf numFmtId="0" fontId="24" fillId="0" borderId="57" xfId="8" applyFont="1" applyBorder="1" applyAlignment="1">
      <alignment horizontal="center"/>
    </xf>
    <xf numFmtId="0" fontId="25" fillId="0" borderId="0" xfId="8" applyFont="1" applyAlignment="1">
      <alignment horizontal="left"/>
    </xf>
    <xf numFmtId="0" fontId="26" fillId="0" borderId="0" xfId="8" applyFont="1" applyAlignment="1">
      <alignment horizontal="left"/>
    </xf>
    <xf numFmtId="0" fontId="25" fillId="0" borderId="0" xfId="8" applyFont="1" applyAlignment="1">
      <alignment horizontal="center"/>
    </xf>
  </cellXfs>
  <cellStyles count="20">
    <cellStyle name="Comma 2" xfId="4" xr:uid="{6440ACF4-7DDF-45E9-AC89-3D02DE0DA8B7}"/>
    <cellStyle name="Comma 3" xfId="12" xr:uid="{EC929FB0-958B-4C7A-AB9B-1F0FF6451F83}"/>
    <cellStyle name="Comma 4" xfId="14" xr:uid="{8DD72D03-14F4-480B-BCE6-F1986BC3C591}"/>
    <cellStyle name="Currency 2" xfId="17" xr:uid="{40A0E848-11B2-4C74-87D6-1EA6814509D9}"/>
    <cellStyle name="Excel Built-in Comma" xfId="19" xr:uid="{A13F5F30-9546-4431-9B7A-3FC834E38E25}"/>
    <cellStyle name="Normaallaad 2" xfId="1" xr:uid="{00000000-0005-0000-0000-000001000000}"/>
    <cellStyle name="Normaallaad 3" xfId="13" xr:uid="{461DE180-CBBE-4A6A-A1CF-FDB1F8B3CF98}"/>
    <cellStyle name="Normaallaad 4 2" xfId="11" xr:uid="{47851956-5CBA-41FA-9BFD-4F766791FE62}"/>
    <cellStyle name="Normaallaad 67" xfId="2" xr:uid="{6A7CF9AE-CF13-409B-B5C8-86D4BB95CB47}"/>
    <cellStyle name="Normal" xfId="0" builtinId="0"/>
    <cellStyle name="Normal 2" xfId="3" xr:uid="{6D7C0F9F-0260-418C-9B31-7074D4C862C9}"/>
    <cellStyle name="Normal 2 2" xfId="8" xr:uid="{1CBC2FC3-F192-4384-BD05-02128BBBD221}"/>
    <cellStyle name="Normal 2 3" xfId="9" xr:uid="{574452CB-1535-4554-BBFF-3B79832160FE}"/>
    <cellStyle name="Normal 3" xfId="6" xr:uid="{89881D02-9454-4637-91AB-BF96F3C88D4E}"/>
    <cellStyle name="Normal 3 2" xfId="16" xr:uid="{63A3EB04-900D-448A-8CB1-ADFAE792B1E3}"/>
    <cellStyle name="Normal 3 2 2" xfId="18" xr:uid="{EBB5AE5F-C26A-4415-AF62-60D2FD303C9B}"/>
    <cellStyle name="Normal 4" xfId="7" xr:uid="{47827E61-B4AF-4CFD-A1C3-6A5066DBCBB0}"/>
    <cellStyle name="Normal 5" xfId="10" xr:uid="{269E5A38-94B0-4197-A1C9-D79ECE2B70E2}"/>
    <cellStyle name="Percent" xfId="15" builtinId="5"/>
    <cellStyle name="Percent 2" xfId="5" xr:uid="{92937902-7905-43C5-B644-ED508DB6B230}"/>
  </cellStyles>
  <dxfs count="5">
    <dxf>
      <border>
        <left style="thin">
          <color auto="1"/>
        </left>
        <right style="thin">
          <color auto="1"/>
        </right>
        <top style="thin">
          <color auto="1"/>
        </top>
        <bottom style="thin">
          <color auto="1"/>
        </bottom>
        <vertical/>
        <horizontal/>
      </border>
    </dxf>
    <dxf>
      <font>
        <b/>
        <i val="0"/>
      </font>
    </dxf>
    <dxf>
      <border>
        <left style="thin">
          <color auto="1"/>
        </left>
        <right style="thin">
          <color auto="1"/>
        </right>
        <top style="thin">
          <color auto="1"/>
        </top>
        <bottom style="thin">
          <color auto="1"/>
        </bottom>
        <vertical/>
        <horizontal/>
      </border>
    </dxf>
    <dxf>
      <font>
        <b/>
        <i val="0"/>
      </font>
    </dxf>
    <dxf>
      <font>
        <color theme="0"/>
      </font>
    </dxf>
  </dxfs>
  <tableStyles count="1" defaultTableStyle="TableStyleMedium9" defaultPivotStyle="PivotStyleLight16">
    <tableStyle name="Invisible" pivot="0" table="0" count="0" xr9:uid="{5B2FDCF4-883E-46F4-A4AD-4FCAFF547605}"/>
  </tableStyles>
  <colors>
    <mruColors>
      <color rgb="FFFF0066"/>
      <color rgb="FF9933FF"/>
      <color rgb="FFCC0099"/>
      <color rgb="FF33CC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06_Finantsosakond\12_Projektianal&#252;&#252;s\Projektid\Henri\L&#245;ppraportid\Tegemisel\900532\900532%20Projekti%20l&#245;pprapor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kas.rk\public\02_Arendusdivisjon\01_Arenduse_projektid\01_Projektid_Pohja-Eesti\EMTA_Stat%20yyrihange\Hindamine\koondanal&#252;&#252;s_11022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02_Arendusdivisjon\01_Arenduse_projektid\01_Projektid_Pohja-Eesti\EMTA_Stat%20yyrihange\Hindamine\koondanal&#252;&#252;s_11022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intranet.rkas.ee/arendus/Projektide_prgnoosid/900531%20Viljandi%20riigimaja%20v&#228;&#228;rtustamine%20eelarve-prognoos.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Aivo/Documents/Bauschmidt/T&#246;&#246;d/2016/33-E16%20Trimtex/Hinnapakkumistabel_Trimtex_eelarve_12.10.2016.xlsx" TargetMode="External"/><Relationship Id="rId1" Type="http://schemas.openxmlformats.org/officeDocument/2006/relationships/externalLinkPath" Target="/Users/Aivo/Documents/Bauschmidt/T&#246;&#246;d/2016/33-E16%20Trimtex/Hinnapakkumistabel_Trimtex_eelarve_12.10.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06_Finantsosakond\12_Projektianal&#252;&#252;s\Projektid\Henri\Kindlad%20investeeringud\Riia15%2013.08.2019.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VMTE\Users\Pille.Karus\AppData\Local\Microsoft\Windows\Temporary%20Internet%20Files\Content.Outlook\H5V2Q1EP\Documents%20and%20Settings\Tiit.VMT\Desktop\Onninen\Onnineni%20terase%20p&#245;hiprofiili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Documents%20and%20Settings\TIIT\My%20Documents\N&#228;ksi%20muru!%20-%20excel\Exceli%20harjutusi%201...10\harjutus%2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VMTE\Users\Pille.Karus\AppData\Local\Microsoft\Windows\Temporary%20Internet%20Files\Content.Outlook\H5V2Q1EP\HP%2031%20000\31106%20HP%20-%20Viilhall%2017x30x7%20m%20-%20asfaltp&#245;rand,%20Z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06_Finantsosakond\12_Projektianal&#252;&#252;s\Projektid\Henri\L&#245;ppraportid\Tegemisel\900490_Memoriaal\900490A_AET.3.10.v01%20Projekti%20l&#245;ppra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äring (2)"/>
      <sheetName val="eelarve algne 531"/>
      <sheetName val="prognoos 531"/>
      <sheetName val="üldkuluga 531"/>
      <sheetName val="üldkuluta 531"/>
      <sheetName val="üldkuluta 532"/>
      <sheetName val="üldkuluta 531_07.05.19_1040"/>
      <sheetName val="üldkuluta 532_07.05.19_1042"/>
      <sheetName val="MUDEL_irr"/>
      <sheetName val="Andmed mudelisse vrts"/>
      <sheetName val="Haldusaruanne_tegelik"/>
      <sheetName val="üldkuluga 531_07.05.19_1039"/>
      <sheetName val="üldkuluga 532"/>
      <sheetName val="Haldusaruanne_väärtused"/>
      <sheetName val="üldkuluga 532_07.05.19_1041"/>
      <sheetName val="Andmed mudelisse"/>
      <sheetName val="prognoos_lõpp 532"/>
      <sheetName val="prognoos_kor1 532"/>
      <sheetName val="eelarve_kor1 532"/>
      <sheetName val="prognoos01112017"/>
      <sheetName val="eelarve01112017"/>
      <sheetName val="Pikk versioon 531"/>
      <sheetName val="Pikk versioon"/>
      <sheetName val="Graafiku jaoks"/>
      <sheetName val="graafiku põhi"/>
      <sheetName val="Lühike versioon"/>
      <sheetName val="pr_reg"/>
      <sheetName val="Eelarvete register"/>
      <sheetName val="Kulud_ja_investeeringu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8">
          <cell r="F8">
            <v>2106</v>
          </cell>
        </row>
      </sheetData>
      <sheetData sheetId="21"/>
      <sheetData sheetId="22"/>
      <sheetData sheetId="23">
        <row r="1">
          <cell r="B1" t="str">
            <v>jaan 17</v>
          </cell>
        </row>
        <row r="2">
          <cell r="B2"/>
        </row>
        <row r="3">
          <cell r="B3"/>
        </row>
        <row r="4">
          <cell r="B4"/>
        </row>
        <row r="5">
          <cell r="B5"/>
        </row>
        <row r="6">
          <cell r="B6"/>
        </row>
        <row r="7">
          <cell r="B7"/>
        </row>
        <row r="8">
          <cell r="B8"/>
        </row>
        <row r="9">
          <cell r="B9"/>
        </row>
        <row r="17">
          <cell r="D17">
            <v>7</v>
          </cell>
        </row>
        <row r="20">
          <cell r="D20">
            <v>20</v>
          </cell>
        </row>
      </sheetData>
      <sheetData sheetId="24"/>
      <sheetData sheetId="25"/>
      <sheetData sheetId="26">
        <row r="1">
          <cell r="W1">
            <v>146</v>
          </cell>
        </row>
      </sheetData>
      <sheetData sheetId="27"/>
      <sheetData sheetId="28">
        <row r="1">
          <cell r="N1" t="e">
            <v>#N/A</v>
          </cell>
        </row>
        <row r="4">
          <cell r="L4" t="str">
            <v>900204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stavuse hindamine"/>
      <sheetName val="hinnad"/>
      <sheetName val="algandmed"/>
      <sheetName val="stat. pakkumused"/>
      <sheetName val="EMTA pakkumused"/>
      <sheetName val="koond pakkumused"/>
      <sheetName val="asukohahinnang"/>
      <sheetName val="üürniku_hinnangud"/>
      <sheetName val="arendaja_haldaja_kogemus"/>
      <sheetName val="arendaja_haldaja_kogemus_baas"/>
      <sheetName val="vastavuse_hindamine"/>
      <sheetName val="stat__pakkumused"/>
      <sheetName val="EMTA_pakkumused"/>
      <sheetName val="koond_pakkumused"/>
      <sheetName val="vastavuse_hindamine1"/>
      <sheetName val="stat__pakkumused1"/>
      <sheetName val="EMTA_pakkumused1"/>
      <sheetName val="koond_pakkumused1"/>
      <sheetName val="vastavuse_hindamine2"/>
      <sheetName val="stat__pakkumused2"/>
      <sheetName val="EMTA_pakkumused2"/>
      <sheetName val="koond_pakkumused2"/>
    </sheetNames>
    <sheetDataSet>
      <sheetData sheetId="0"/>
      <sheetData sheetId="1">
        <row r="2">
          <cell r="F2" t="str">
            <v>üürniku ainukasutuses olev pind (m2)</v>
          </cell>
          <cell r="G2" t="str">
            <v>üürniku arvestuslik ühiskasutatav pind (m2)</v>
          </cell>
          <cell r="H2" t="str">
            <v>Üüripind (m2)</v>
          </cell>
          <cell r="I2" t="str">
            <v>Täiendavate parkimiskohtade kasutustasu kuus (EUR)</v>
          </cell>
          <cell r="K2" t="str">
            <v>Ruumide kasutustasu (puhas netoüür)</v>
          </cell>
          <cell r="L2" t="str">
            <v>Kinnisvara haldamine (haldusteenus) - 100</v>
          </cell>
          <cell r="M2" t="str">
            <v>Tehnohooldus - 200</v>
          </cell>
          <cell r="N2" t="str">
            <v>Heakord - 300</v>
          </cell>
          <cell r="O2" t="str">
            <v>Remonttööd (p 2.17 ja Lisas 2 kirjeldatud ulatuses) - 400</v>
          </cell>
          <cell r="P2" t="str">
            <v>Omanikukohustused - 500</v>
          </cell>
          <cell r="Q2" t="str">
            <v>Tugiteenused  - 700</v>
          </cell>
          <cell r="R2" t="str">
            <v>Umardamise vea parandamine</v>
          </cell>
          <cell r="S2" t="str">
            <v>ÜÜR KOKKU (EUR/m2)</v>
          </cell>
          <cell r="T2" t="str">
            <v>ÜÜR KOKKU - summa kuus</v>
          </cell>
          <cell r="U2" t="str">
            <v>ÜÜR KOKKU (EEK/m2)*</v>
          </cell>
          <cell r="W2" t="str">
            <v>Heakord - 300</v>
          </cell>
          <cell r="X2" t="str">
            <v>Tarbimisteenused (koodid 610 kuni 640), sh</v>
          </cell>
          <cell r="Y2" t="str">
            <v>Elektrienergia 610</v>
          </cell>
          <cell r="Z2" t="str">
            <v>Küte (soojusenergia) - 620</v>
          </cell>
          <cell r="AA2" t="str">
            <v>Vesi ja kanalisatsioon - 630</v>
          </cell>
          <cell r="AB2" t="str">
            <v>Tugiteenused - 700</v>
          </cell>
          <cell r="AC2" t="str">
            <v>Umardamise vea parandamine</v>
          </cell>
          <cell r="AD2" t="str">
            <v>KÕRVALTEENUSTE TASUD KOKKU (EUR/m2)*</v>
          </cell>
          <cell r="AE2" t="str">
            <v>KÕRVALTEENUSTE TASUD KOKKU (summa kuus)</v>
          </cell>
          <cell r="AF2" t="str">
            <v>KÕRVALTEENUSTE TASUD KOKKU (EEK/m2)*</v>
          </cell>
          <cell r="AH2" t="str">
            <v>Üür ja kõrvalteenuste tasud kokku</v>
          </cell>
          <cell r="AI2" t="str">
            <v>Käibemaks</v>
          </cell>
          <cell r="AJ2" t="str">
            <v>Üür ja kõrvalteenuste tasud kuus koos käibemaksuga</v>
          </cell>
          <cell r="AK2" t="str">
            <v>Üür ja kõrvalteenuste tasud kuus koos käibemaksuga (kuus)</v>
          </cell>
          <cell r="AL2" t="str">
            <v>Üür ja kõrvalteenuste tasud kuus koos käibemaksuga (aastas)</v>
          </cell>
          <cell r="AM2" t="str">
            <v>Üür ja kõrvalteenuste tasud kuus koos käibemaksuga (aastas)</v>
          </cell>
          <cell r="AO2" t="str">
            <v>Indeksi koefitsient</v>
          </cell>
          <cell r="AP2" t="str">
            <v>Kõrvalkulude korrigeerimine aastas</v>
          </cell>
          <cell r="AQ2" t="str">
            <v>Lisatud (m2 kuus)</v>
          </cell>
          <cell r="AR2" t="str">
            <v>üüri nüüdisväärtus</v>
          </cell>
          <cell r="AS2" t="str">
            <v>Üüri korrigeerimine</v>
          </cell>
          <cell r="AT2">
            <v>1</v>
          </cell>
          <cell r="AU2">
            <v>2</v>
          </cell>
          <cell r="AV2">
            <v>3</v>
          </cell>
          <cell r="AW2">
            <v>4</v>
          </cell>
          <cell r="AX2">
            <v>5</v>
          </cell>
          <cell r="AY2">
            <v>6</v>
          </cell>
          <cell r="AZ2">
            <v>7</v>
          </cell>
          <cell r="BA2">
            <v>8</v>
          </cell>
          <cell r="BB2">
            <v>9</v>
          </cell>
          <cell r="BC2">
            <v>10</v>
          </cell>
          <cell r="BE2" t="str">
            <v>kõrvalkulude nüüdisväärtus</v>
          </cell>
          <cell r="BG2">
            <v>1</v>
          </cell>
          <cell r="BH2">
            <v>2</v>
          </cell>
          <cell r="BI2">
            <v>3</v>
          </cell>
          <cell r="BJ2">
            <v>4</v>
          </cell>
          <cell r="BK2">
            <v>5</v>
          </cell>
          <cell r="BL2">
            <v>6</v>
          </cell>
          <cell r="BM2">
            <v>7</v>
          </cell>
          <cell r="BN2">
            <v>8</v>
          </cell>
          <cell r="BO2">
            <v>9</v>
          </cell>
          <cell r="BP2">
            <v>10</v>
          </cell>
        </row>
        <row r="3">
          <cell r="E3" t="str">
            <v xml:space="preserve">E.L.L. Kinnisvara AS / Smuuli Kinnisvara OÜJ.Smuuli tee 1, TallinnMTA üüripind </v>
          </cell>
          <cell r="F3">
            <v>7430</v>
          </cell>
          <cell r="G3">
            <v>100</v>
          </cell>
          <cell r="H3">
            <v>7530</v>
          </cell>
          <cell r="I3">
            <v>0</v>
          </cell>
          <cell r="K3">
            <v>9.41</v>
          </cell>
          <cell r="L3">
            <v>0.4</v>
          </cell>
          <cell r="M3">
            <v>0.39</v>
          </cell>
          <cell r="N3">
            <v>0.28000000000000003</v>
          </cell>
          <cell r="O3">
            <v>0.06</v>
          </cell>
          <cell r="P3">
            <v>0.12</v>
          </cell>
          <cell r="Q3">
            <v>0.01</v>
          </cell>
          <cell r="S3">
            <v>10.67</v>
          </cell>
          <cell r="T3">
            <v>80345.100000000006</v>
          </cell>
          <cell r="U3">
            <v>166.94922199999999</v>
          </cell>
          <cell r="W3">
            <v>1.01</v>
          </cell>
          <cell r="X3">
            <v>3.56</v>
          </cell>
          <cell r="Y3">
            <v>2.44</v>
          </cell>
          <cell r="Z3">
            <v>0.94</v>
          </cell>
          <cell r="AA3">
            <v>0.18</v>
          </cell>
          <cell r="AB3">
            <v>0.03</v>
          </cell>
          <cell r="AD3">
            <v>4.5999999999999996</v>
          </cell>
          <cell r="AE3">
            <v>34638</v>
          </cell>
          <cell r="AF3">
            <v>71.97435999999999</v>
          </cell>
          <cell r="AH3">
            <v>15.27</v>
          </cell>
          <cell r="AI3">
            <v>3.0540000000000003</v>
          </cell>
          <cell r="AJ3">
            <v>18.323999999999998</v>
          </cell>
          <cell r="AK3">
            <v>137979.71999999997</v>
          </cell>
          <cell r="AL3">
            <v>1655756.6399999997</v>
          </cell>
          <cell r="AM3">
            <v>25906961.843423992</v>
          </cell>
          <cell r="AO3">
            <v>1</v>
          </cell>
          <cell r="AQ3">
            <v>0</v>
          </cell>
          <cell r="AR3">
            <v>8742611.9704084918</v>
          </cell>
          <cell r="AT3">
            <v>964141.20000000007</v>
          </cell>
          <cell r="AU3">
            <v>990173.01240000001</v>
          </cell>
          <cell r="AV3">
            <v>1016907.6837348</v>
          </cell>
          <cell r="AW3">
            <v>1042330.3758281699</v>
          </cell>
          <cell r="AX3">
            <v>1068388.6352238741</v>
          </cell>
          <cell r="AY3">
            <v>1095098.3511044709</v>
          </cell>
          <cell r="AZ3">
            <v>1122475.8098820825</v>
          </cell>
          <cell r="BA3">
            <v>1150537.7051291345</v>
          </cell>
          <cell r="BB3">
            <v>1179301.1477573628</v>
          </cell>
          <cell r="BC3">
            <v>1208783.6764512968</v>
          </cell>
          <cell r="BE3">
            <v>3769073.5767459283</v>
          </cell>
          <cell r="BG3">
            <v>415656</v>
          </cell>
          <cell r="BH3">
            <v>426878.71199999994</v>
          </cell>
          <cell r="BI3">
            <v>438404.43722399988</v>
          </cell>
          <cell r="BJ3">
            <v>449364.54815459985</v>
          </cell>
          <cell r="BK3">
            <v>460598.66185846482</v>
          </cell>
          <cell r="BL3">
            <v>472113.62840492639</v>
          </cell>
          <cell r="BM3">
            <v>483916.46911504952</v>
          </cell>
          <cell r="BN3">
            <v>496014.38084292569</v>
          </cell>
          <cell r="BO3">
            <v>508414.7403639988</v>
          </cell>
          <cell r="BP3">
            <v>521125.10887309874</v>
          </cell>
        </row>
        <row r="4">
          <cell r="E4" t="str">
            <v>E.L.L. Kinnisvara AS / Smuuli Kinnisvara OÜJ.Smuuli tee 1, TallinnStat üüripind</v>
          </cell>
          <cell r="F4">
            <v>4710</v>
          </cell>
          <cell r="G4">
            <v>100</v>
          </cell>
          <cell r="H4">
            <v>4810</v>
          </cell>
          <cell r="I4">
            <v>0</v>
          </cell>
          <cell r="K4">
            <v>9.41</v>
          </cell>
          <cell r="L4">
            <v>0.4</v>
          </cell>
          <cell r="M4">
            <v>0.39</v>
          </cell>
          <cell r="N4">
            <v>0.28000000000000003</v>
          </cell>
          <cell r="O4">
            <v>0.06</v>
          </cell>
          <cell r="P4">
            <v>0.12</v>
          </cell>
          <cell r="Q4">
            <v>0.01</v>
          </cell>
          <cell r="S4">
            <v>10.67</v>
          </cell>
          <cell r="T4">
            <v>51322.7</v>
          </cell>
          <cell r="U4">
            <v>166.94922199999999</v>
          </cell>
          <cell r="W4">
            <v>1.01</v>
          </cell>
          <cell r="X4">
            <v>3.56</v>
          </cell>
          <cell r="Y4">
            <v>2.44</v>
          </cell>
          <cell r="Z4">
            <v>0.94</v>
          </cell>
          <cell r="AA4">
            <v>0.18</v>
          </cell>
          <cell r="AB4">
            <v>0.03</v>
          </cell>
          <cell r="AD4">
            <v>4.5999999999999996</v>
          </cell>
          <cell r="AE4">
            <v>22126</v>
          </cell>
          <cell r="AF4">
            <v>71.97435999999999</v>
          </cell>
          <cell r="AH4">
            <v>15.27</v>
          </cell>
          <cell r="AI4">
            <v>3.0540000000000003</v>
          </cell>
          <cell r="AJ4">
            <v>18.323999999999998</v>
          </cell>
          <cell r="AK4">
            <v>88138.439999999988</v>
          </cell>
          <cell r="AL4">
            <v>1057661.2799999998</v>
          </cell>
          <cell r="AM4">
            <v>16548802.983647997</v>
          </cell>
          <cell r="AO4">
            <v>1</v>
          </cell>
          <cell r="AQ4">
            <v>0</v>
          </cell>
          <cell r="AR4">
            <v>5584590.1165557541</v>
          </cell>
          <cell r="AT4">
            <v>615872.39999999991</v>
          </cell>
          <cell r="AU4">
            <v>632500.95479999983</v>
          </cell>
          <cell r="AV4">
            <v>649578.48057959974</v>
          </cell>
          <cell r="AW4">
            <v>665817.94259408966</v>
          </cell>
          <cell r="AX4">
            <v>682463.3911589419</v>
          </cell>
          <cell r="AY4">
            <v>699524.97593791538</v>
          </cell>
          <cell r="AZ4">
            <v>717013.10033636319</v>
          </cell>
          <cell r="BA4">
            <v>734938.42784477223</v>
          </cell>
          <cell r="BB4">
            <v>753311.88854089146</v>
          </cell>
          <cell r="BC4">
            <v>772144.68575441372</v>
          </cell>
          <cell r="BE4">
            <v>2407602.1121046366</v>
          </cell>
          <cell r="BG4">
            <v>265512</v>
          </cell>
          <cell r="BH4">
            <v>272680.82399999996</v>
          </cell>
          <cell r="BI4">
            <v>280043.20624799991</v>
          </cell>
          <cell r="BJ4">
            <v>287044.2864041999</v>
          </cell>
          <cell r="BK4">
            <v>294220.39356430486</v>
          </cell>
          <cell r="BL4">
            <v>301575.90340341243</v>
          </cell>
          <cell r="BM4">
            <v>309115.30098849774</v>
          </cell>
          <cell r="BN4">
            <v>316843.18351321016</v>
          </cell>
          <cell r="BO4">
            <v>324764.26310104039</v>
          </cell>
          <cell r="BP4">
            <v>332883.36967856635</v>
          </cell>
        </row>
        <row r="5">
          <cell r="E5" t="str">
            <v>E.L.L. Kinnisvara AS / Smuuli Kinnisvara OÜJ.Smuuli tee 1, TallinnKoondpakkumine</v>
          </cell>
          <cell r="F5">
            <v>12140</v>
          </cell>
          <cell r="G5">
            <v>200</v>
          </cell>
          <cell r="H5">
            <v>12340</v>
          </cell>
          <cell r="I5">
            <v>0</v>
          </cell>
          <cell r="K5">
            <v>9.41</v>
          </cell>
          <cell r="L5">
            <v>0.4</v>
          </cell>
          <cell r="M5">
            <v>0.39</v>
          </cell>
          <cell r="N5">
            <v>0.28000000000000003</v>
          </cell>
          <cell r="O5">
            <v>0.06</v>
          </cell>
          <cell r="P5">
            <v>0.12</v>
          </cell>
          <cell r="Q5">
            <v>0.01</v>
          </cell>
          <cell r="S5">
            <v>10.67</v>
          </cell>
          <cell r="T5">
            <v>131667.79999999999</v>
          </cell>
          <cell r="U5">
            <v>166.94922199999999</v>
          </cell>
          <cell r="W5">
            <v>1.01</v>
          </cell>
          <cell r="X5">
            <v>3.56</v>
          </cell>
          <cell r="Y5">
            <v>2.44</v>
          </cell>
          <cell r="Z5">
            <v>0.94</v>
          </cell>
          <cell r="AA5">
            <v>0.18</v>
          </cell>
          <cell r="AB5">
            <v>0.03</v>
          </cell>
          <cell r="AD5">
            <v>4.5999999999999996</v>
          </cell>
          <cell r="AE5">
            <v>56763.999999999993</v>
          </cell>
          <cell r="AF5">
            <v>71.97435999999999</v>
          </cell>
          <cell r="AH5">
            <v>15.27</v>
          </cell>
          <cell r="AI5">
            <v>3.0540000000000003</v>
          </cell>
          <cell r="AJ5">
            <v>18.323999999999998</v>
          </cell>
          <cell r="AK5">
            <v>226118.15999999997</v>
          </cell>
          <cell r="AL5">
            <v>2713417.92</v>
          </cell>
          <cell r="AM5">
            <v>42455764.827071995</v>
          </cell>
          <cell r="AO5">
            <v>1</v>
          </cell>
          <cell r="AQ5">
            <v>0</v>
          </cell>
          <cell r="AR5">
            <v>14327202.086964246</v>
          </cell>
          <cell r="AT5">
            <v>1580013.5999999999</v>
          </cell>
          <cell r="AU5">
            <v>1622673.9671999996</v>
          </cell>
          <cell r="AV5">
            <v>1666486.1643143995</v>
          </cell>
          <cell r="AW5">
            <v>1708148.3184222593</v>
          </cell>
          <cell r="AX5">
            <v>1750852.0263828156</v>
          </cell>
          <cell r="AY5">
            <v>1794623.3270423857</v>
          </cell>
          <cell r="AZ5">
            <v>1839488.9102184451</v>
          </cell>
          <cell r="BA5">
            <v>1885476.1329739061</v>
          </cell>
          <cell r="BB5">
            <v>1932613.0362982536</v>
          </cell>
          <cell r="BC5">
            <v>1980928.3622057098</v>
          </cell>
          <cell r="BE5">
            <v>6176675.6888505649</v>
          </cell>
          <cell r="BG5">
            <v>681167.99999999988</v>
          </cell>
          <cell r="BH5">
            <v>699559.53599999985</v>
          </cell>
          <cell r="BI5">
            <v>718447.64347199979</v>
          </cell>
          <cell r="BJ5">
            <v>736408.83455879975</v>
          </cell>
          <cell r="BK5">
            <v>754819.05542276963</v>
          </cell>
          <cell r="BL5">
            <v>773689.53180833883</v>
          </cell>
          <cell r="BM5">
            <v>793031.77010354726</v>
          </cell>
          <cell r="BN5">
            <v>812857.5643561359</v>
          </cell>
          <cell r="BO5">
            <v>833179.00346503919</v>
          </cell>
          <cell r="BP5">
            <v>854008.47855166509</v>
          </cell>
        </row>
        <row r="6">
          <cell r="E6" t="str">
            <v xml:space="preserve">E.L.L. Kinnisvara AS / Rannamõisa Kinnisvara OÜRannamõisa 4a, TallinnMTA üüripind </v>
          </cell>
          <cell r="F6">
            <v>7430</v>
          </cell>
          <cell r="G6">
            <v>100</v>
          </cell>
          <cell r="H6">
            <v>7530</v>
          </cell>
          <cell r="I6">
            <v>0</v>
          </cell>
          <cell r="K6">
            <v>9.59</v>
          </cell>
          <cell r="L6">
            <v>0.4</v>
          </cell>
          <cell r="M6">
            <v>0.39</v>
          </cell>
          <cell r="N6">
            <v>0.28000000000000003</v>
          </cell>
          <cell r="O6">
            <v>0.06</v>
          </cell>
          <cell r="P6">
            <v>0.12</v>
          </cell>
          <cell r="Q6">
            <v>0.01</v>
          </cell>
          <cell r="S6">
            <v>10.85</v>
          </cell>
          <cell r="T6">
            <v>81700.5</v>
          </cell>
          <cell r="U6">
            <v>169.76560999999998</v>
          </cell>
          <cell r="W6">
            <v>1.01</v>
          </cell>
          <cell r="X6">
            <v>3.56</v>
          </cell>
          <cell r="Y6">
            <v>2.44</v>
          </cell>
          <cell r="Z6">
            <v>0.91</v>
          </cell>
          <cell r="AA6">
            <v>0.21</v>
          </cell>
          <cell r="AB6">
            <v>0.03</v>
          </cell>
          <cell r="AD6">
            <v>4.5999999999999996</v>
          </cell>
          <cell r="AE6">
            <v>34638</v>
          </cell>
          <cell r="AF6">
            <v>71.97435999999999</v>
          </cell>
          <cell r="AH6">
            <v>15.45</v>
          </cell>
          <cell r="AI6">
            <v>3.09</v>
          </cell>
          <cell r="AJ6">
            <v>18.54</v>
          </cell>
          <cell r="AK6">
            <v>139606.19999999998</v>
          </cell>
          <cell r="AL6">
            <v>1675274.4</v>
          </cell>
          <cell r="AM6">
            <v>26212348.427039996</v>
          </cell>
          <cell r="AO6">
            <v>1</v>
          </cell>
          <cell r="AQ6">
            <v>0</v>
          </cell>
          <cell r="AR6">
            <v>8890097.4581941999</v>
          </cell>
          <cell r="AT6">
            <v>980406</v>
          </cell>
          <cell r="AU6">
            <v>1006876.9619999999</v>
          </cell>
          <cell r="AV6">
            <v>1034062.6399739998</v>
          </cell>
          <cell r="AW6">
            <v>1059914.2059733497</v>
          </cell>
          <cell r="AX6">
            <v>1086412.0611226833</v>
          </cell>
          <cell r="AY6">
            <v>1113572.3626507504</v>
          </cell>
          <cell r="AZ6">
            <v>1141411.6717170191</v>
          </cell>
          <cell r="BA6">
            <v>1169946.9635099445</v>
          </cell>
          <cell r="BB6">
            <v>1199195.6375976929</v>
          </cell>
          <cell r="BC6">
            <v>1229175.5285376352</v>
          </cell>
          <cell r="BE6">
            <v>3769073.5767459283</v>
          </cell>
          <cell r="BG6">
            <v>415656</v>
          </cell>
          <cell r="BH6">
            <v>426878.71199999994</v>
          </cell>
          <cell r="BI6">
            <v>438404.43722399988</v>
          </cell>
          <cell r="BJ6">
            <v>449364.54815459985</v>
          </cell>
          <cell r="BK6">
            <v>460598.66185846482</v>
          </cell>
          <cell r="BL6">
            <v>472113.62840492639</v>
          </cell>
          <cell r="BM6">
            <v>483916.46911504952</v>
          </cell>
          <cell r="BN6">
            <v>496014.38084292569</v>
          </cell>
          <cell r="BO6">
            <v>508414.7403639988</v>
          </cell>
          <cell r="BP6">
            <v>521125.10887309874</v>
          </cell>
        </row>
        <row r="7">
          <cell r="E7" t="str">
            <v>E.L.L. Kinnisvara AS / Rannamõisa Kinnisvara OÜRannamõisa 4a, TallinnStat üüripind</v>
          </cell>
          <cell r="F7">
            <v>4710</v>
          </cell>
          <cell r="G7">
            <v>100</v>
          </cell>
          <cell r="H7">
            <v>4810</v>
          </cell>
          <cell r="I7">
            <v>0</v>
          </cell>
          <cell r="K7">
            <v>9.59</v>
          </cell>
          <cell r="L7">
            <v>0.4</v>
          </cell>
          <cell r="M7">
            <v>0.39</v>
          </cell>
          <cell r="N7">
            <v>0.28000000000000003</v>
          </cell>
          <cell r="O7">
            <v>0.06</v>
          </cell>
          <cell r="P7">
            <v>0.12</v>
          </cell>
          <cell r="Q7">
            <v>0.01</v>
          </cell>
          <cell r="S7">
            <v>10.85</v>
          </cell>
          <cell r="T7">
            <v>52188.5</v>
          </cell>
          <cell r="U7">
            <v>169.76560999999998</v>
          </cell>
          <cell r="W7">
            <v>1.01</v>
          </cell>
          <cell r="X7">
            <v>3.56</v>
          </cell>
          <cell r="Y7">
            <v>2.44</v>
          </cell>
          <cell r="Z7">
            <v>0.91</v>
          </cell>
          <cell r="AA7">
            <v>0.21</v>
          </cell>
          <cell r="AB7">
            <v>0.03</v>
          </cell>
          <cell r="AD7">
            <v>4.5999999999999996</v>
          </cell>
          <cell r="AE7">
            <v>22126</v>
          </cell>
          <cell r="AF7">
            <v>71.97435999999999</v>
          </cell>
          <cell r="AH7">
            <v>15.45</v>
          </cell>
          <cell r="AI7">
            <v>3.09</v>
          </cell>
          <cell r="AJ7">
            <v>18.54</v>
          </cell>
          <cell r="AK7">
            <v>89177.4</v>
          </cell>
          <cell r="AL7">
            <v>1070128.7999999998</v>
          </cell>
          <cell r="AM7">
            <v>16743877.282079997</v>
          </cell>
          <cell r="AO7">
            <v>1</v>
          </cell>
          <cell r="AQ7">
            <v>0</v>
          </cell>
          <cell r="AR7">
            <v>5678800.6339859385</v>
          </cell>
          <cell r="AT7">
            <v>626262</v>
          </cell>
          <cell r="AU7">
            <v>643171.07399999991</v>
          </cell>
          <cell r="AV7">
            <v>660536.69299799984</v>
          </cell>
          <cell r="AW7">
            <v>677050.11032294983</v>
          </cell>
          <cell r="AX7">
            <v>693976.36308102356</v>
          </cell>
          <cell r="AY7">
            <v>711325.77215804905</v>
          </cell>
          <cell r="AZ7">
            <v>729108.91646200023</v>
          </cell>
          <cell r="BA7">
            <v>747336.63937355019</v>
          </cell>
          <cell r="BB7">
            <v>766020.05535788892</v>
          </cell>
          <cell r="BC7">
            <v>785170.55674183613</v>
          </cell>
          <cell r="BE7">
            <v>2407602.1121046366</v>
          </cell>
          <cell r="BG7">
            <v>265512</v>
          </cell>
          <cell r="BH7">
            <v>272680.82399999996</v>
          </cell>
          <cell r="BI7">
            <v>280043.20624799991</v>
          </cell>
          <cell r="BJ7">
            <v>287044.2864041999</v>
          </cell>
          <cell r="BK7">
            <v>294220.39356430486</v>
          </cell>
          <cell r="BL7">
            <v>301575.90340341243</v>
          </cell>
          <cell r="BM7">
            <v>309115.30098849774</v>
          </cell>
          <cell r="BN7">
            <v>316843.18351321016</v>
          </cell>
          <cell r="BO7">
            <v>324764.26310104039</v>
          </cell>
          <cell r="BP7">
            <v>332883.36967856635</v>
          </cell>
        </row>
        <row r="8">
          <cell r="E8" t="str">
            <v>E.L.L. Kinnisvara AS / Rannamõisa Kinnisvara OÜRannamõisa 4a, TallinnKoondpakkumine</v>
          </cell>
          <cell r="F8">
            <v>12140</v>
          </cell>
          <cell r="G8">
            <v>200</v>
          </cell>
          <cell r="H8">
            <v>12340</v>
          </cell>
          <cell r="I8">
            <v>0</v>
          </cell>
          <cell r="K8">
            <v>9.59</v>
          </cell>
          <cell r="L8">
            <v>0.4</v>
          </cell>
          <cell r="M8">
            <v>0.39</v>
          </cell>
          <cell r="N8">
            <v>0.28000000000000003</v>
          </cell>
          <cell r="O8">
            <v>0.06</v>
          </cell>
          <cell r="P8">
            <v>0.12</v>
          </cell>
          <cell r="Q8">
            <v>0.01</v>
          </cell>
          <cell r="S8">
            <v>10.85</v>
          </cell>
          <cell r="T8">
            <v>133889</v>
          </cell>
          <cell r="U8">
            <v>169.76560999999998</v>
          </cell>
          <cell r="W8">
            <v>1.01</v>
          </cell>
          <cell r="X8">
            <v>3.56</v>
          </cell>
          <cell r="Y8">
            <v>2.44</v>
          </cell>
          <cell r="Z8">
            <v>0.91</v>
          </cell>
          <cell r="AA8">
            <v>0.21</v>
          </cell>
          <cell r="AB8">
            <v>0.03</v>
          </cell>
          <cell r="AD8">
            <v>4.5999999999999996</v>
          </cell>
          <cell r="AE8">
            <v>56763.999999999993</v>
          </cell>
          <cell r="AF8">
            <v>71.97435999999999</v>
          </cell>
          <cell r="AH8">
            <v>15.45</v>
          </cell>
          <cell r="AI8">
            <v>3.09</v>
          </cell>
          <cell r="AJ8">
            <v>18.54</v>
          </cell>
          <cell r="AK8">
            <v>228783.59999999998</v>
          </cell>
          <cell r="AL8">
            <v>2745403.1999999997</v>
          </cell>
          <cell r="AM8">
            <v>42956225.70911999</v>
          </cell>
          <cell r="AO8">
            <v>1</v>
          </cell>
          <cell r="AQ8">
            <v>0</v>
          </cell>
          <cell r="AR8">
            <v>14568898.09218014</v>
          </cell>
          <cell r="AT8">
            <v>1606668</v>
          </cell>
          <cell r="AU8">
            <v>1650048.0359999998</v>
          </cell>
          <cell r="AV8">
            <v>1694599.3329719997</v>
          </cell>
          <cell r="AW8">
            <v>1736964.3162962995</v>
          </cell>
          <cell r="AX8">
            <v>1780388.4242037067</v>
          </cell>
          <cell r="AY8">
            <v>1824898.1348087993</v>
          </cell>
          <cell r="AZ8">
            <v>1870520.588179019</v>
          </cell>
          <cell r="BA8">
            <v>1917283.6028834945</v>
          </cell>
          <cell r="BB8">
            <v>1965215.6929555817</v>
          </cell>
          <cell r="BC8">
            <v>2014346.085279471</v>
          </cell>
          <cell r="BE8">
            <v>6176675.6888505649</v>
          </cell>
          <cell r="BG8">
            <v>681167.99999999988</v>
          </cell>
          <cell r="BH8">
            <v>699559.53599999985</v>
          </cell>
          <cell r="BI8">
            <v>718447.64347199979</v>
          </cell>
          <cell r="BJ8">
            <v>736408.83455879975</v>
          </cell>
          <cell r="BK8">
            <v>754819.05542276963</v>
          </cell>
          <cell r="BL8">
            <v>773689.53180833883</v>
          </cell>
          <cell r="BM8">
            <v>793031.77010354726</v>
          </cell>
          <cell r="BN8">
            <v>812857.5643561359</v>
          </cell>
          <cell r="BO8">
            <v>833179.00346503919</v>
          </cell>
          <cell r="BP8">
            <v>854008.47855166509</v>
          </cell>
        </row>
        <row r="9">
          <cell r="E9" t="str">
            <v xml:space="preserve">E.L.L. Kinnisvara AS / AS JärvevanaValukoja 24, TallinnMTA üüripind </v>
          </cell>
          <cell r="F9">
            <v>7430</v>
          </cell>
          <cell r="G9">
            <v>100</v>
          </cell>
          <cell r="H9">
            <v>7530</v>
          </cell>
          <cell r="I9">
            <v>0</v>
          </cell>
          <cell r="K9">
            <v>8.59</v>
          </cell>
          <cell r="L9">
            <v>0.4</v>
          </cell>
          <cell r="M9">
            <v>0.39</v>
          </cell>
          <cell r="N9">
            <v>0.28000000000000003</v>
          </cell>
          <cell r="O9">
            <v>0.06</v>
          </cell>
          <cell r="P9">
            <v>0.12</v>
          </cell>
          <cell r="Q9">
            <v>0.01</v>
          </cell>
          <cell r="S9">
            <v>9.85</v>
          </cell>
          <cell r="T9">
            <v>74170.5</v>
          </cell>
          <cell r="U9">
            <v>154.11900999999997</v>
          </cell>
          <cell r="W9">
            <v>1.01</v>
          </cell>
          <cell r="X9">
            <v>3.56</v>
          </cell>
          <cell r="Y9">
            <v>2.44</v>
          </cell>
          <cell r="Z9">
            <v>0.91</v>
          </cell>
          <cell r="AA9">
            <v>0.21</v>
          </cell>
          <cell r="AB9">
            <v>0.03</v>
          </cell>
          <cell r="AD9">
            <v>4.5999999999999996</v>
          </cell>
          <cell r="AE9">
            <v>34638</v>
          </cell>
          <cell r="AF9">
            <v>71.97435999999999</v>
          </cell>
          <cell r="AH9">
            <v>14.45</v>
          </cell>
          <cell r="AI9">
            <v>2.89</v>
          </cell>
          <cell r="AJ9">
            <v>17.34</v>
          </cell>
          <cell r="AK9">
            <v>130570.2</v>
          </cell>
          <cell r="AL9">
            <v>1566842.4</v>
          </cell>
          <cell r="AM9">
            <v>24515756.295839999</v>
          </cell>
          <cell r="AO9">
            <v>1</v>
          </cell>
          <cell r="AQ9">
            <v>0</v>
          </cell>
          <cell r="AR9">
            <v>8070733.6371624786</v>
          </cell>
          <cell r="AT9">
            <v>890046</v>
          </cell>
          <cell r="AU9">
            <v>914077.24199999997</v>
          </cell>
          <cell r="AV9">
            <v>938757.32753399992</v>
          </cell>
          <cell r="AW9">
            <v>962226.26072234986</v>
          </cell>
          <cell r="AX9">
            <v>986281.91724040848</v>
          </cell>
          <cell r="AY9">
            <v>1010938.9651714186</v>
          </cell>
          <cell r="AZ9">
            <v>1036212.439300704</v>
          </cell>
          <cell r="BA9">
            <v>1062117.7502832215</v>
          </cell>
          <cell r="BB9">
            <v>1088670.694040302</v>
          </cell>
          <cell r="BC9">
            <v>1115887.4613913095</v>
          </cell>
          <cell r="BE9">
            <v>3769073.5767459283</v>
          </cell>
          <cell r="BG9">
            <v>415656</v>
          </cell>
          <cell r="BH9">
            <v>426878.71199999994</v>
          </cell>
          <cell r="BI9">
            <v>438404.43722399988</v>
          </cell>
          <cell r="BJ9">
            <v>449364.54815459985</v>
          </cell>
          <cell r="BK9">
            <v>460598.66185846482</v>
          </cell>
          <cell r="BL9">
            <v>472113.62840492639</v>
          </cell>
          <cell r="BM9">
            <v>483916.46911504952</v>
          </cell>
          <cell r="BN9">
            <v>496014.38084292569</v>
          </cell>
          <cell r="BO9">
            <v>508414.7403639988</v>
          </cell>
          <cell r="BP9">
            <v>521125.10887309874</v>
          </cell>
        </row>
        <row r="10">
          <cell r="E10" t="str">
            <v>E.L.L. Kinnisvara AS / AS JärvevanaValukoja 24, TallinnStat üüripind</v>
          </cell>
          <cell r="F10">
            <v>4710</v>
          </cell>
          <cell r="G10">
            <v>100</v>
          </cell>
          <cell r="H10">
            <v>4810</v>
          </cell>
          <cell r="I10">
            <v>0</v>
          </cell>
          <cell r="K10">
            <v>8.59</v>
          </cell>
          <cell r="L10">
            <v>0.4</v>
          </cell>
          <cell r="M10">
            <v>0.39</v>
          </cell>
          <cell r="N10">
            <v>0.28000000000000003</v>
          </cell>
          <cell r="O10">
            <v>0.06</v>
          </cell>
          <cell r="P10">
            <v>0.12</v>
          </cell>
          <cell r="Q10">
            <v>0.01</v>
          </cell>
          <cell r="S10">
            <v>9.85</v>
          </cell>
          <cell r="T10">
            <v>47378.5</v>
          </cell>
          <cell r="U10">
            <v>154.11900999999997</v>
          </cell>
          <cell r="W10">
            <v>1.01</v>
          </cell>
          <cell r="X10">
            <v>3.56</v>
          </cell>
          <cell r="Y10">
            <v>2.44</v>
          </cell>
          <cell r="Z10">
            <v>0.91</v>
          </cell>
          <cell r="AA10">
            <v>0.21</v>
          </cell>
          <cell r="AB10">
            <v>0.03</v>
          </cell>
          <cell r="AD10">
            <v>4.5999999999999996</v>
          </cell>
          <cell r="AE10">
            <v>22126</v>
          </cell>
          <cell r="AF10">
            <v>71.97435999999999</v>
          </cell>
          <cell r="AH10">
            <v>14.45</v>
          </cell>
          <cell r="AI10">
            <v>2.89</v>
          </cell>
          <cell r="AJ10">
            <v>17.34</v>
          </cell>
          <cell r="AK10">
            <v>83405.399999999994</v>
          </cell>
          <cell r="AL10">
            <v>1000864.7999999999</v>
          </cell>
          <cell r="AM10">
            <v>15660131.179679999</v>
          </cell>
          <cell r="AO10">
            <v>1</v>
          </cell>
          <cell r="AQ10">
            <v>0</v>
          </cell>
          <cell r="AR10">
            <v>5155408.8704849305</v>
          </cell>
          <cell r="AT10">
            <v>568542</v>
          </cell>
          <cell r="AU10">
            <v>583892.63399999996</v>
          </cell>
          <cell r="AV10">
            <v>599657.73511799995</v>
          </cell>
          <cell r="AW10">
            <v>614649.17849594995</v>
          </cell>
          <cell r="AX10">
            <v>630015.40795834863</v>
          </cell>
          <cell r="AY10">
            <v>645765.79315730731</v>
          </cell>
          <cell r="AZ10">
            <v>661909.93798623991</v>
          </cell>
          <cell r="BA10">
            <v>678457.68643589586</v>
          </cell>
          <cell r="BB10">
            <v>695419.12859679316</v>
          </cell>
          <cell r="BC10">
            <v>712804.60681171296</v>
          </cell>
          <cell r="BE10">
            <v>2407602.1121046366</v>
          </cell>
          <cell r="BG10">
            <v>265512</v>
          </cell>
          <cell r="BH10">
            <v>272680.82399999996</v>
          </cell>
          <cell r="BI10">
            <v>280043.20624799991</v>
          </cell>
          <cell r="BJ10">
            <v>287044.2864041999</v>
          </cell>
          <cell r="BK10">
            <v>294220.39356430486</v>
          </cell>
          <cell r="BL10">
            <v>301575.90340341243</v>
          </cell>
          <cell r="BM10">
            <v>309115.30098849774</v>
          </cell>
          <cell r="BN10">
            <v>316843.18351321016</v>
          </cell>
          <cell r="BO10">
            <v>324764.26310104039</v>
          </cell>
          <cell r="BP10">
            <v>332883.36967856635</v>
          </cell>
        </row>
        <row r="11">
          <cell r="E11" t="str">
            <v>E.L.L. Kinnisvara AS / AS JärvevanaValukoja 24, TallinnKoondpakkumine</v>
          </cell>
          <cell r="F11">
            <v>12140</v>
          </cell>
          <cell r="G11">
            <v>200</v>
          </cell>
          <cell r="H11">
            <v>12340</v>
          </cell>
          <cell r="I11">
            <v>0</v>
          </cell>
          <cell r="K11">
            <v>8.59</v>
          </cell>
          <cell r="L11">
            <v>0.4</v>
          </cell>
          <cell r="M11">
            <v>0.39</v>
          </cell>
          <cell r="N11">
            <v>0.28000000000000003</v>
          </cell>
          <cell r="O11">
            <v>0.06</v>
          </cell>
          <cell r="P11">
            <v>0.12</v>
          </cell>
          <cell r="Q11">
            <v>0.01</v>
          </cell>
          <cell r="S11">
            <v>9.85</v>
          </cell>
          <cell r="T11">
            <v>121549</v>
          </cell>
          <cell r="U11">
            <v>154.11900999999997</v>
          </cell>
          <cell r="W11">
            <v>1.01</v>
          </cell>
          <cell r="X11">
            <v>3.56</v>
          </cell>
          <cell r="Y11">
            <v>2.44</v>
          </cell>
          <cell r="Z11">
            <v>0.91</v>
          </cell>
          <cell r="AA11">
            <v>0.21</v>
          </cell>
          <cell r="AB11">
            <v>0.03</v>
          </cell>
          <cell r="AD11">
            <v>4.5999999999999996</v>
          </cell>
          <cell r="AE11">
            <v>56763.999999999993</v>
          </cell>
          <cell r="AF11">
            <v>71.97435999999999</v>
          </cell>
          <cell r="AH11">
            <v>14.45</v>
          </cell>
          <cell r="AI11">
            <v>2.89</v>
          </cell>
          <cell r="AJ11">
            <v>17.34</v>
          </cell>
          <cell r="AK11">
            <v>213975.6</v>
          </cell>
          <cell r="AL11">
            <v>2567707.2000000002</v>
          </cell>
          <cell r="AM11">
            <v>40175887.47552</v>
          </cell>
          <cell r="AO11">
            <v>1</v>
          </cell>
          <cell r="AQ11">
            <v>0</v>
          </cell>
          <cell r="AR11">
            <v>13226142.507647406</v>
          </cell>
          <cell r="AT11">
            <v>1458588</v>
          </cell>
          <cell r="AU11">
            <v>1497969.8759999999</v>
          </cell>
          <cell r="AV11">
            <v>1538415.0626519998</v>
          </cell>
          <cell r="AW11">
            <v>1576875.4392182997</v>
          </cell>
          <cell r="AX11">
            <v>1616297.325198757</v>
          </cell>
          <cell r="AY11">
            <v>1656704.7583287258</v>
          </cell>
          <cell r="AZ11">
            <v>1698122.3772869438</v>
          </cell>
          <cell r="BA11">
            <v>1740575.4367191172</v>
          </cell>
          <cell r="BB11">
            <v>1784089.8226370949</v>
          </cell>
          <cell r="BC11">
            <v>1828692.068203022</v>
          </cell>
          <cell r="BE11">
            <v>6176675.6888505649</v>
          </cell>
          <cell r="BG11">
            <v>681167.99999999988</v>
          </cell>
          <cell r="BH11">
            <v>699559.53599999985</v>
          </cell>
          <cell r="BI11">
            <v>718447.64347199979</v>
          </cell>
          <cell r="BJ11">
            <v>736408.83455879975</v>
          </cell>
          <cell r="BK11">
            <v>754819.05542276963</v>
          </cell>
          <cell r="BL11">
            <v>773689.53180833883</v>
          </cell>
          <cell r="BM11">
            <v>793031.77010354726</v>
          </cell>
          <cell r="BN11">
            <v>812857.5643561359</v>
          </cell>
          <cell r="BO11">
            <v>833179.00346503919</v>
          </cell>
          <cell r="BP11">
            <v>854008.47855166509</v>
          </cell>
        </row>
        <row r="12">
          <cell r="E12" t="str">
            <v>AS YIT Ehitus / Ühiselamu Projekt OÜPärnu mnt 156/Vaari 1, TallinnKoondpakkumine</v>
          </cell>
          <cell r="F12">
            <v>12388</v>
          </cell>
          <cell r="G12">
            <v>0</v>
          </cell>
          <cell r="H12">
            <v>12388</v>
          </cell>
          <cell r="I12">
            <v>12.782329707412474</v>
          </cell>
          <cell r="K12">
            <v>11.491953523449185</v>
          </cell>
          <cell r="L12">
            <v>0.15722265540117342</v>
          </cell>
          <cell r="M12">
            <v>0.57648306980430253</v>
          </cell>
          <cell r="N12">
            <v>0.13165799598634848</v>
          </cell>
          <cell r="O12">
            <v>0.25564659414824947</v>
          </cell>
          <cell r="P12">
            <v>0.12462771464727161</v>
          </cell>
          <cell r="Q12">
            <v>1.5338795648894968E-2</v>
          </cell>
          <cell r="R12">
            <v>8.1813926582441354E-4</v>
          </cell>
          <cell r="S12">
            <v>12.753748488351249</v>
          </cell>
          <cell r="T12">
            <v>157993.43627369526</v>
          </cell>
          <cell r="U12">
            <v>199.55280109783664</v>
          </cell>
          <cell r="W12">
            <v>0.76566154947400722</v>
          </cell>
          <cell r="X12">
            <v>3.5151406695384302</v>
          </cell>
          <cell r="Y12">
            <v>2.5564659414824948</v>
          </cell>
          <cell r="Z12">
            <v>0.76693978244474836</v>
          </cell>
          <cell r="AA12">
            <v>0.19173494561118709</v>
          </cell>
          <cell r="AB12">
            <v>7.6693978244474839E-3</v>
          </cell>
          <cell r="AC12">
            <v>0</v>
          </cell>
          <cell r="AD12">
            <v>4.288471616836885</v>
          </cell>
          <cell r="AE12">
            <v>53125.586389375334</v>
          </cell>
          <cell r="AF12">
            <v>67.100000000000009</v>
          </cell>
          <cell r="AH12">
            <v>17.042220105188136</v>
          </cell>
          <cell r="AI12">
            <v>3.4084440210376274</v>
          </cell>
          <cell r="AJ12">
            <v>20.450664126225764</v>
          </cell>
          <cell r="AK12">
            <v>253342.82719568477</v>
          </cell>
          <cell r="AL12">
            <v>3040113.9263482173</v>
          </cell>
          <cell r="AM12">
            <v>47567446.560000017</v>
          </cell>
          <cell r="AO12">
            <v>1</v>
          </cell>
          <cell r="AQ12">
            <v>0</v>
          </cell>
          <cell r="AR12">
            <v>17191780.297894701</v>
          </cell>
          <cell r="AT12">
            <v>1895921.2352843431</v>
          </cell>
          <cell r="AU12">
            <v>1947111.1086370202</v>
          </cell>
          <cell r="AV12">
            <v>1999683.1085702197</v>
          </cell>
          <cell r="AW12">
            <v>2049675.186284475</v>
          </cell>
          <cell r="AX12">
            <v>2100917.0659415866</v>
          </cell>
          <cell r="AY12">
            <v>2153439.9925901261</v>
          </cell>
          <cell r="AZ12">
            <v>2207275.9924048791</v>
          </cell>
          <cell r="BA12">
            <v>2262457.8922150009</v>
          </cell>
          <cell r="BB12">
            <v>2319019.3395203757</v>
          </cell>
          <cell r="BC12">
            <v>2376994.823008385</v>
          </cell>
          <cell r="BE12">
            <v>5780768.055584264</v>
          </cell>
          <cell r="BG12">
            <v>637507.03667250404</v>
          </cell>
          <cell r="BH12">
            <v>654719.72666266165</v>
          </cell>
          <cell r="BI12">
            <v>672397.15928255348</v>
          </cell>
          <cell r="BJ12">
            <v>689207.08826461725</v>
          </cell>
          <cell r="BK12">
            <v>706437.26547123259</v>
          </cell>
          <cell r="BL12">
            <v>724098.19710801332</v>
          </cell>
          <cell r="BM12">
            <v>742200.65203571355</v>
          </cell>
          <cell r="BN12">
            <v>760755.66833660635</v>
          </cell>
          <cell r="BO12">
            <v>779774.56004502147</v>
          </cell>
          <cell r="BP12">
            <v>799268.92404614692</v>
          </cell>
        </row>
        <row r="13">
          <cell r="E13" t="str">
            <v xml:space="preserve">Zelluloosi Kinnisvara OÜTartu mnt 80j, TallinnMTA üüripind </v>
          </cell>
          <cell r="F13">
            <v>7355</v>
          </cell>
          <cell r="H13">
            <v>7355</v>
          </cell>
          <cell r="I13">
            <v>20</v>
          </cell>
          <cell r="K13">
            <v>7.5</v>
          </cell>
          <cell r="M13">
            <v>0.3</v>
          </cell>
          <cell r="N13">
            <v>0.2</v>
          </cell>
          <cell r="S13">
            <v>8</v>
          </cell>
          <cell r="T13">
            <v>58840</v>
          </cell>
          <cell r="U13">
            <v>125.1728</v>
          </cell>
          <cell r="X13">
            <v>2.5</v>
          </cell>
          <cell r="Y13">
            <v>2.5</v>
          </cell>
          <cell r="AD13">
            <v>2.5</v>
          </cell>
          <cell r="AE13">
            <v>18387.5</v>
          </cell>
          <cell r="AF13">
            <v>39.116500000000002</v>
          </cell>
          <cell r="AH13">
            <v>10.5</v>
          </cell>
          <cell r="AI13">
            <v>2.1</v>
          </cell>
          <cell r="AJ13">
            <v>12.6</v>
          </cell>
          <cell r="AK13">
            <v>92673</v>
          </cell>
          <cell r="AL13">
            <v>1112076</v>
          </cell>
          <cell r="AM13">
            <v>17400208.341600001</v>
          </cell>
          <cell r="AO13">
            <v>1</v>
          </cell>
          <cell r="AP13">
            <v>115090.47365945319</v>
          </cell>
          <cell r="AQ13">
            <v>1.303993583270487</v>
          </cell>
          <cell r="AR13">
            <v>6402572.0092306267</v>
          </cell>
          <cell r="AT13">
            <v>706080</v>
          </cell>
          <cell r="AU13">
            <v>725144.15999999992</v>
          </cell>
          <cell r="AV13">
            <v>744723.0523199999</v>
          </cell>
          <cell r="AW13">
            <v>763341.1286279998</v>
          </cell>
          <cell r="AX13">
            <v>782424.65684369975</v>
          </cell>
          <cell r="AY13">
            <v>801985.27326479217</v>
          </cell>
          <cell r="AZ13">
            <v>822034.90509641194</v>
          </cell>
          <cell r="BA13">
            <v>842585.77772382216</v>
          </cell>
          <cell r="BB13">
            <v>863650.42216691759</v>
          </cell>
          <cell r="BC13">
            <v>885241.6827210905</v>
          </cell>
          <cell r="BE13">
            <v>3044417.8549425676</v>
          </cell>
          <cell r="BG13">
            <v>335740.47365945322</v>
          </cell>
          <cell r="BH13">
            <v>344805.46644825843</v>
          </cell>
          <cell r="BI13">
            <v>354115.21404236136</v>
          </cell>
          <cell r="BJ13">
            <v>362968.09439342038</v>
          </cell>
          <cell r="BK13">
            <v>372042.29675325588</v>
          </cell>
          <cell r="BL13">
            <v>381343.35417208727</v>
          </cell>
          <cell r="BM13">
            <v>390876.9380263894</v>
          </cell>
          <cell r="BN13">
            <v>400648.86147704913</v>
          </cell>
          <cell r="BO13">
            <v>410665.08301397529</v>
          </cell>
          <cell r="BP13">
            <v>420931.71008932462</v>
          </cell>
        </row>
        <row r="14">
          <cell r="E14" t="str">
            <v>Zelluloosi Kinnisvara OÜTartu mnt 80j, TallinnStat üüripind</v>
          </cell>
          <cell r="F14">
            <v>4670</v>
          </cell>
          <cell r="H14">
            <v>4670</v>
          </cell>
          <cell r="I14">
            <v>20</v>
          </cell>
          <cell r="K14">
            <v>7.5</v>
          </cell>
          <cell r="M14">
            <v>0.3</v>
          </cell>
          <cell r="N14">
            <v>0.2</v>
          </cell>
          <cell r="S14">
            <v>8</v>
          </cell>
          <cell r="T14">
            <v>37360</v>
          </cell>
          <cell r="U14">
            <v>125.1728</v>
          </cell>
          <cell r="X14">
            <v>2.5</v>
          </cell>
          <cell r="Y14">
            <v>2.5</v>
          </cell>
          <cell r="AD14">
            <v>2.5</v>
          </cell>
          <cell r="AE14">
            <v>11675</v>
          </cell>
          <cell r="AF14">
            <v>39.116500000000002</v>
          </cell>
          <cell r="AH14">
            <v>10.5</v>
          </cell>
          <cell r="AI14">
            <v>2.1</v>
          </cell>
          <cell r="AJ14">
            <v>12.6</v>
          </cell>
          <cell r="AK14">
            <v>58842</v>
          </cell>
          <cell r="AL14">
            <v>706104</v>
          </cell>
          <cell r="AM14">
            <v>11048126.8464</v>
          </cell>
          <cell r="AO14">
            <v>1</v>
          </cell>
          <cell r="AP14">
            <v>168680.4</v>
          </cell>
          <cell r="AQ14">
            <v>3.01</v>
          </cell>
          <cell r="AR14">
            <v>4065263.260789535</v>
          </cell>
          <cell r="AT14">
            <v>448320</v>
          </cell>
          <cell r="AU14">
            <v>460424.63999999996</v>
          </cell>
          <cell r="AV14">
            <v>472856.1052799999</v>
          </cell>
          <cell r="AW14">
            <v>484677.50791199988</v>
          </cell>
          <cell r="AX14">
            <v>496794.44560979982</v>
          </cell>
          <cell r="AY14">
            <v>509214.30675004475</v>
          </cell>
          <cell r="AZ14">
            <v>521944.66441879584</v>
          </cell>
          <cell r="BA14">
            <v>534993.28102926572</v>
          </cell>
          <cell r="BB14">
            <v>548368.11305499729</v>
          </cell>
          <cell r="BC14">
            <v>562077.3158813722</v>
          </cell>
          <cell r="BE14">
            <v>2799950.0708687929</v>
          </cell>
          <cell r="BG14">
            <v>308780.40000000002</v>
          </cell>
          <cell r="BH14">
            <v>317117.47080000001</v>
          </cell>
          <cell r="BI14">
            <v>325679.64251159999</v>
          </cell>
          <cell r="BJ14">
            <v>333821.63357438997</v>
          </cell>
          <cell r="BK14">
            <v>342167.17441374972</v>
          </cell>
          <cell r="BL14">
            <v>350721.35377409344</v>
          </cell>
          <cell r="BM14">
            <v>359489.38761844573</v>
          </cell>
          <cell r="BN14">
            <v>368476.62230890687</v>
          </cell>
          <cell r="BO14">
            <v>377688.53786662949</v>
          </cell>
          <cell r="BP14">
            <v>387130.75131329522</v>
          </cell>
        </row>
        <row r="15">
          <cell r="E15" t="str">
            <v>Zelluloosi Kinnisvara OÜTartu mnt 80j, TallinnKoondpakkumine</v>
          </cell>
          <cell r="F15">
            <v>12025</v>
          </cell>
          <cell r="H15">
            <v>12025</v>
          </cell>
          <cell r="I15">
            <v>20</v>
          </cell>
          <cell r="K15">
            <v>7.5</v>
          </cell>
          <cell r="M15">
            <v>0.3</v>
          </cell>
          <cell r="N15">
            <v>0.2</v>
          </cell>
          <cell r="S15">
            <v>8</v>
          </cell>
          <cell r="T15">
            <v>96200</v>
          </cell>
          <cell r="U15">
            <v>125.1728</v>
          </cell>
          <cell r="X15">
            <v>2.5</v>
          </cell>
          <cell r="Y15">
            <v>2.5</v>
          </cell>
          <cell r="AD15">
            <v>2.5</v>
          </cell>
          <cell r="AE15">
            <v>30062.5</v>
          </cell>
          <cell r="AF15">
            <v>39.116500000000002</v>
          </cell>
          <cell r="AH15">
            <v>10.5</v>
          </cell>
          <cell r="AI15">
            <v>2.1</v>
          </cell>
          <cell r="AJ15">
            <v>12.6</v>
          </cell>
          <cell r="AK15">
            <v>151515</v>
          </cell>
          <cell r="AL15">
            <v>1818180</v>
          </cell>
          <cell r="AM15">
            <v>28448335.187999997</v>
          </cell>
          <cell r="AO15">
            <v>1</v>
          </cell>
          <cell r="AP15">
            <v>193220.55319468767</v>
          </cell>
          <cell r="AQ15">
            <v>1.3390197726589583</v>
          </cell>
          <cell r="AR15">
            <v>10467835.270020163</v>
          </cell>
          <cell r="AT15">
            <v>1154400</v>
          </cell>
          <cell r="AU15">
            <v>1185568.7999999998</v>
          </cell>
          <cell r="AV15">
            <v>1217579.1575999998</v>
          </cell>
          <cell r="AW15">
            <v>1248018.6365399996</v>
          </cell>
          <cell r="AX15">
            <v>1279219.1024534996</v>
          </cell>
          <cell r="AY15">
            <v>1311199.580014837</v>
          </cell>
          <cell r="AZ15">
            <v>1343979.5695152078</v>
          </cell>
          <cell r="BA15">
            <v>1377579.0587530879</v>
          </cell>
          <cell r="BB15">
            <v>1412018.535221915</v>
          </cell>
          <cell r="BC15">
            <v>1447318.9986024627</v>
          </cell>
          <cell r="BE15">
            <v>5023278.3223180277</v>
          </cell>
          <cell r="BG15">
            <v>553970.5531946877</v>
          </cell>
          <cell r="BH15">
            <v>568927.75813094422</v>
          </cell>
          <cell r="BI15">
            <v>584288.80760047969</v>
          </cell>
          <cell r="BJ15">
            <v>598896.02779049159</v>
          </cell>
          <cell r="BK15">
            <v>613868.42848525383</v>
          </cell>
          <cell r="BL15">
            <v>629215.13919738517</v>
          </cell>
          <cell r="BM15">
            <v>644945.5176773197</v>
          </cell>
          <cell r="BN15">
            <v>661069.15561925259</v>
          </cell>
          <cell r="BO15">
            <v>677595.88450973388</v>
          </cell>
          <cell r="BP15">
            <v>694535.78162247711</v>
          </cell>
        </row>
        <row r="16">
          <cell r="E16" t="str">
            <v xml:space="preserve">Fausto Kinnisvara OÜTartu mnt 80p, TallinnMTA üüripind </v>
          </cell>
          <cell r="F16">
            <v>7420</v>
          </cell>
          <cell r="G16">
            <v>168</v>
          </cell>
          <cell r="H16">
            <v>7588</v>
          </cell>
          <cell r="I16">
            <v>76.693978244474835</v>
          </cell>
          <cell r="K16">
            <v>8.1806910127439831</v>
          </cell>
          <cell r="L16">
            <v>9.5867472805593545E-2</v>
          </cell>
          <cell r="M16">
            <v>0.14060562678153721</v>
          </cell>
          <cell r="N16">
            <v>0.12782329707412474</v>
          </cell>
          <cell r="O16">
            <v>0.17895261590377462</v>
          </cell>
          <cell r="P16">
            <v>0.10225863765929979</v>
          </cell>
          <cell r="Q16">
            <v>1.917349456111871E-2</v>
          </cell>
          <cell r="S16">
            <v>8.8453721575294342</v>
          </cell>
          <cell r="T16">
            <v>67118.683931333348</v>
          </cell>
          <cell r="U16">
            <v>138.40000000000003</v>
          </cell>
          <cell r="W16">
            <v>0.70302813390768604</v>
          </cell>
          <cell r="X16">
            <v>3.0677591297789935</v>
          </cell>
          <cell r="Y16">
            <v>1.3421446192783097</v>
          </cell>
          <cell r="Z16">
            <v>1.4699679163524344</v>
          </cell>
          <cell r="AA16">
            <v>0.25564659414824947</v>
          </cell>
          <cell r="AB16">
            <v>1.2782329707412474E-2</v>
          </cell>
          <cell r="AD16">
            <v>3.783569593394092</v>
          </cell>
          <cell r="AE16">
            <v>28709.72607467437</v>
          </cell>
          <cell r="AF16">
            <v>59.199999999999996</v>
          </cell>
          <cell r="AH16">
            <v>12.628941750923527</v>
          </cell>
          <cell r="AI16">
            <v>2.5257883501847056</v>
          </cell>
          <cell r="AJ16">
            <v>15.154730101108232</v>
          </cell>
          <cell r="AK16">
            <v>114994.09200720926</v>
          </cell>
          <cell r="AL16">
            <v>1379929.1040865111</v>
          </cell>
          <cell r="AM16">
            <v>21591198.720000003</v>
          </cell>
          <cell r="AO16">
            <v>1</v>
          </cell>
          <cell r="AQ16">
            <v>0</v>
          </cell>
          <cell r="AR16">
            <v>7303402.5668788636</v>
          </cell>
          <cell r="AT16">
            <v>805424.20717600011</v>
          </cell>
          <cell r="AU16">
            <v>827170.66076975199</v>
          </cell>
          <cell r="AV16">
            <v>849504.26861053519</v>
          </cell>
          <cell r="AW16">
            <v>870741.87532579852</v>
          </cell>
          <cell r="AX16">
            <v>892510.4222089434</v>
          </cell>
          <cell r="AY16">
            <v>914823.18276416697</v>
          </cell>
          <cell r="AZ16">
            <v>937693.76233327109</v>
          </cell>
          <cell r="BA16">
            <v>961136.10639160278</v>
          </cell>
          <cell r="BB16">
            <v>985164.50905139279</v>
          </cell>
          <cell r="BC16">
            <v>1009793.6217776776</v>
          </cell>
          <cell r="BE16">
            <v>3123998.7858325765</v>
          </cell>
          <cell r="BG16">
            <v>344516.71289609245</v>
          </cell>
          <cell r="BH16">
            <v>353818.66414428689</v>
          </cell>
          <cell r="BI16">
            <v>363371.76807618258</v>
          </cell>
          <cell r="BJ16">
            <v>372456.06227808713</v>
          </cell>
          <cell r="BK16">
            <v>381767.46383503929</v>
          </cell>
          <cell r="BL16">
            <v>391311.65043091524</v>
          </cell>
          <cell r="BM16">
            <v>401094.44169168809</v>
          </cell>
          <cell r="BN16">
            <v>411121.80273398024</v>
          </cell>
          <cell r="BO16">
            <v>421399.84780232969</v>
          </cell>
          <cell r="BP16">
            <v>431934.84399738791</v>
          </cell>
        </row>
        <row r="17">
          <cell r="E17" t="str">
            <v>Fausto Kinnisvara OÜTartu mnt 80p, TallinnStat üüripind</v>
          </cell>
          <cell r="F17">
            <v>4740</v>
          </cell>
          <cell r="G17">
            <v>107</v>
          </cell>
          <cell r="H17">
            <v>4847</v>
          </cell>
          <cell r="I17">
            <v>76.693978244474835</v>
          </cell>
          <cell r="K17">
            <v>8.1806910127439831</v>
          </cell>
          <cell r="L17">
            <v>9.5867472805593545E-2</v>
          </cell>
          <cell r="M17">
            <v>0.14060562678153721</v>
          </cell>
          <cell r="N17">
            <v>0.12782329707412474</v>
          </cell>
          <cell r="O17">
            <v>0.17895261590377462</v>
          </cell>
          <cell r="P17">
            <v>0.10225863765929979</v>
          </cell>
          <cell r="Q17">
            <v>1.917349456111871E-2</v>
          </cell>
          <cell r="S17">
            <v>8.8453721575294342</v>
          </cell>
          <cell r="T17">
            <v>42873.518847545165</v>
          </cell>
          <cell r="U17">
            <v>138.40000000000003</v>
          </cell>
          <cell r="W17">
            <v>0.70302813390768604</v>
          </cell>
          <cell r="X17">
            <v>3.0677591297789935</v>
          </cell>
          <cell r="Y17">
            <v>1.3421446192783097</v>
          </cell>
          <cell r="Z17">
            <v>1.4699679163524344</v>
          </cell>
          <cell r="AA17">
            <v>0.25564659414824947</v>
          </cell>
          <cell r="AB17">
            <v>1.2782329707412474E-2</v>
          </cell>
          <cell r="AD17">
            <v>3.783569593394092</v>
          </cell>
          <cell r="AE17">
            <v>18338.961819181164</v>
          </cell>
          <cell r="AF17">
            <v>59.199999999999996</v>
          </cell>
          <cell r="AH17">
            <v>12.628941750923527</v>
          </cell>
          <cell r="AI17">
            <v>2.5257883501847056</v>
          </cell>
          <cell r="AJ17">
            <v>15.154730101108232</v>
          </cell>
          <cell r="AK17">
            <v>73454.976800071599</v>
          </cell>
          <cell r="AL17">
            <v>881459.72160085919</v>
          </cell>
          <cell r="AM17">
            <v>13791847.680000003</v>
          </cell>
          <cell r="AO17">
            <v>1</v>
          </cell>
          <cell r="AQ17">
            <v>0</v>
          </cell>
          <cell r="AR17">
            <v>4665207.2010624465</v>
          </cell>
          <cell r="AT17">
            <v>514482.22617054195</v>
          </cell>
          <cell r="AU17">
            <v>528373.24627714651</v>
          </cell>
          <cell r="AV17">
            <v>542639.32392662938</v>
          </cell>
          <cell r="AW17">
            <v>556205.3070247951</v>
          </cell>
          <cell r="AX17">
            <v>570110.43970041489</v>
          </cell>
          <cell r="AY17">
            <v>584363.20069292525</v>
          </cell>
          <cell r="AZ17">
            <v>598972.28071024828</v>
          </cell>
          <cell r="BA17">
            <v>613946.58772800444</v>
          </cell>
          <cell r="BB17">
            <v>629295.25242120447</v>
          </cell>
          <cell r="BC17">
            <v>645027.63373173447</v>
          </cell>
          <cell r="BE17">
            <v>1995522.1553677518</v>
          </cell>
          <cell r="BG17">
            <v>220067.54183017398</v>
          </cell>
          <cell r="BH17">
            <v>226009.36545958868</v>
          </cell>
          <cell r="BI17">
            <v>232111.61832699756</v>
          </cell>
          <cell r="BJ17">
            <v>237914.40878517248</v>
          </cell>
          <cell r="BK17">
            <v>243862.26900480175</v>
          </cell>
          <cell r="BL17">
            <v>249958.82572992178</v>
          </cell>
          <cell r="BM17">
            <v>256207.79637316981</v>
          </cell>
          <cell r="BN17">
            <v>262612.99128249905</v>
          </cell>
          <cell r="BO17">
            <v>269178.31606456148</v>
          </cell>
          <cell r="BP17">
            <v>275907.7739661755</v>
          </cell>
        </row>
        <row r="18">
          <cell r="E18" t="str">
            <v>Fausto Kinnisvara OÜTartu mnt 80p, TallinnKoondpakkumine</v>
          </cell>
          <cell r="F18">
            <v>12160</v>
          </cell>
          <cell r="G18">
            <v>275</v>
          </cell>
          <cell r="H18">
            <v>12435</v>
          </cell>
          <cell r="I18">
            <v>76.693978244474835</v>
          </cell>
          <cell r="K18">
            <v>8.1806910127439831</v>
          </cell>
          <cell r="L18">
            <v>9.5867472805593545E-2</v>
          </cell>
          <cell r="M18">
            <v>0.14060562678153721</v>
          </cell>
          <cell r="N18">
            <v>0.12782329707412474</v>
          </cell>
          <cell r="O18">
            <v>0.17895261590377462</v>
          </cell>
          <cell r="P18">
            <v>0.10225863765929979</v>
          </cell>
          <cell r="Q18">
            <v>1.917349456111871E-2</v>
          </cell>
          <cell r="S18">
            <v>8.8453721575294342</v>
          </cell>
          <cell r="T18">
            <v>109992.20277887852</v>
          </cell>
          <cell r="U18">
            <v>138.40000000000003</v>
          </cell>
          <cell r="W18">
            <v>0.70302813390768604</v>
          </cell>
          <cell r="X18">
            <v>3.0677591297789935</v>
          </cell>
          <cell r="Y18">
            <v>1.3421446192783097</v>
          </cell>
          <cell r="Z18">
            <v>1.4699679163524344</v>
          </cell>
          <cell r="AA18">
            <v>0.25564659414824947</v>
          </cell>
          <cell r="AB18">
            <v>1.2782329707412474E-2</v>
          </cell>
          <cell r="AD18">
            <v>3.783569593394092</v>
          </cell>
          <cell r="AE18">
            <v>47048.687893855531</v>
          </cell>
          <cell r="AF18">
            <v>59.199999999999996</v>
          </cell>
          <cell r="AH18">
            <v>12.628941750923527</v>
          </cell>
          <cell r="AI18">
            <v>2.5257883501847056</v>
          </cell>
          <cell r="AJ18">
            <v>15.154730101108232</v>
          </cell>
          <cell r="AK18">
            <v>188449.06880728086</v>
          </cell>
          <cell r="AL18">
            <v>2261388.8256873703</v>
          </cell>
          <cell r="AM18">
            <v>35383046.400000006</v>
          </cell>
          <cell r="AO18">
            <v>1</v>
          </cell>
          <cell r="AQ18">
            <v>0</v>
          </cell>
          <cell r="AR18">
            <v>11968609.767941311</v>
          </cell>
          <cell r="AT18">
            <v>1319906.4333465423</v>
          </cell>
          <cell r="AU18">
            <v>1355543.9070468987</v>
          </cell>
          <cell r="AV18">
            <v>1392143.5925371649</v>
          </cell>
          <cell r="AW18">
            <v>1426947.1823505939</v>
          </cell>
          <cell r="AX18">
            <v>1462620.8619093585</v>
          </cell>
          <cell r="AY18">
            <v>1499186.3834570923</v>
          </cell>
          <cell r="AZ18">
            <v>1536666.0430435196</v>
          </cell>
          <cell r="BA18">
            <v>1575082.6941196076</v>
          </cell>
          <cell r="BB18">
            <v>1614459.7614725977</v>
          </cell>
          <cell r="BC18">
            <v>1654821.2555094126</v>
          </cell>
          <cell r="BE18">
            <v>5119520.9412003262</v>
          </cell>
          <cell r="BG18">
            <v>564584.25472626637</v>
          </cell>
          <cell r="BH18">
            <v>579828.02960387548</v>
          </cell>
          <cell r="BI18">
            <v>595483.38640318008</v>
          </cell>
          <cell r="BJ18">
            <v>610370.47106325952</v>
          </cell>
          <cell r="BK18">
            <v>625629.73283984093</v>
          </cell>
          <cell r="BL18">
            <v>641270.47616083687</v>
          </cell>
          <cell r="BM18">
            <v>657302.23806485778</v>
          </cell>
          <cell r="BN18">
            <v>673734.79401647917</v>
          </cell>
          <cell r="BO18">
            <v>690578.16386689106</v>
          </cell>
          <cell r="BP18">
            <v>707842.6179635633</v>
          </cell>
        </row>
        <row r="19">
          <cell r="E19" t="str">
            <v xml:space="preserve">BC 25 OÜVäike-Paala 1, TallinnMTA üüripind </v>
          </cell>
          <cell r="F19">
            <v>7430</v>
          </cell>
          <cell r="H19">
            <v>7430</v>
          </cell>
          <cell r="I19">
            <v>63.911648537062369</v>
          </cell>
          <cell r="K19">
            <v>11.440185088134164</v>
          </cell>
          <cell r="L19">
            <v>0.10289775414467042</v>
          </cell>
          <cell r="M19">
            <v>0.14060562678153721</v>
          </cell>
          <cell r="N19">
            <v>0.79889560671327964</v>
          </cell>
          <cell r="O19">
            <v>0.31955824268531186</v>
          </cell>
          <cell r="P19">
            <v>0</v>
          </cell>
          <cell r="Q19">
            <v>6.3911648537062372E-3</v>
          </cell>
          <cell r="R19">
            <v>0</v>
          </cell>
          <cell r="S19">
            <v>12.808533483312672</v>
          </cell>
          <cell r="T19">
            <v>95167.403781013156</v>
          </cell>
          <cell r="U19">
            <v>200.41000000000005</v>
          </cell>
          <cell r="W19">
            <v>6.3911648537062368E-2</v>
          </cell>
          <cell r="X19">
            <v>1.23988598161901</v>
          </cell>
          <cell r="Y19">
            <v>0.47933736402796778</v>
          </cell>
          <cell r="Z19">
            <v>0.69663696905397987</v>
          </cell>
          <cell r="AA19">
            <v>6.3911648537062368E-2</v>
          </cell>
          <cell r="AB19">
            <v>0.29399358327048686</v>
          </cell>
          <cell r="AC19">
            <v>0</v>
          </cell>
          <cell r="AD19">
            <v>1.5977912134265591</v>
          </cell>
          <cell r="AE19">
            <v>11871.588715759333</v>
          </cell>
          <cell r="AF19">
            <v>24.999999999999996</v>
          </cell>
          <cell r="AH19">
            <v>14.406324696739231</v>
          </cell>
          <cell r="AI19">
            <v>2.8812649393478464</v>
          </cell>
          <cell r="AJ19">
            <v>17.287589636087077</v>
          </cell>
          <cell r="AK19">
            <v>128446.79099612698</v>
          </cell>
          <cell r="AL19">
            <v>1541361.4919535238</v>
          </cell>
          <cell r="AM19">
            <v>24117066.720000006</v>
          </cell>
          <cell r="AO19">
            <v>0.6</v>
          </cell>
          <cell r="AQ19">
            <v>0</v>
          </cell>
          <cell r="AR19">
            <v>9910769.4540478941</v>
          </cell>
          <cell r="AT19">
            <v>1142008.8453721579</v>
          </cell>
          <cell r="AU19">
            <v>1160509.3886671867</v>
          </cell>
          <cell r="AV19">
            <v>1179309.6407635952</v>
          </cell>
          <cell r="AW19">
            <v>1196999.2853750491</v>
          </cell>
          <cell r="AX19">
            <v>1214954.2746556748</v>
          </cell>
          <cell r="AY19">
            <v>1233178.5887755097</v>
          </cell>
          <cell r="AZ19">
            <v>1251676.2676071422</v>
          </cell>
          <cell r="BA19">
            <v>1270451.4116212493</v>
          </cell>
          <cell r="BB19">
            <v>1289508.1827955679</v>
          </cell>
          <cell r="BC19">
            <v>1308850.8055375014</v>
          </cell>
          <cell r="BE19">
            <v>1291786.2273388656</v>
          </cell>
          <cell r="BG19">
            <v>142459.06458911201</v>
          </cell>
          <cell r="BH19">
            <v>146305.45933301802</v>
          </cell>
          <cell r="BI19">
            <v>150255.7067350095</v>
          </cell>
          <cell r="BJ19">
            <v>154012.09940338472</v>
          </cell>
          <cell r="BK19">
            <v>157862.40188846932</v>
          </cell>
          <cell r="BL19">
            <v>161808.96193568103</v>
          </cell>
          <cell r="BM19">
            <v>165854.18598407303</v>
          </cell>
          <cell r="BN19">
            <v>170000.54063367486</v>
          </cell>
          <cell r="BO19">
            <v>174250.55414951671</v>
          </cell>
          <cell r="BP19">
            <v>178606.81800325462</v>
          </cell>
        </row>
        <row r="20">
          <cell r="E20" t="str">
            <v>BC 25 OÜVäike-Paala 1, TallinnStat üüripind</v>
          </cell>
          <cell r="F20">
            <v>4918</v>
          </cell>
          <cell r="H20">
            <v>4918</v>
          </cell>
          <cell r="I20">
            <v>63.911648537062369</v>
          </cell>
          <cell r="K20">
            <v>11.440185088134164</v>
          </cell>
          <cell r="L20">
            <v>0.10289775414467042</v>
          </cell>
          <cell r="M20">
            <v>0.14060562678153721</v>
          </cell>
          <cell r="N20">
            <v>0.79889560671327964</v>
          </cell>
          <cell r="O20">
            <v>0.31955824268531186</v>
          </cell>
          <cell r="P20">
            <v>0</v>
          </cell>
          <cell r="Q20">
            <v>6.3911648537062372E-3</v>
          </cell>
          <cell r="R20">
            <v>0</v>
          </cell>
          <cell r="S20">
            <v>12.808533483312672</v>
          </cell>
          <cell r="T20">
            <v>62992.367670931722</v>
          </cell>
          <cell r="U20">
            <v>200.41000000000005</v>
          </cell>
          <cell r="W20">
            <v>6.3911648537062368E-2</v>
          </cell>
          <cell r="X20">
            <v>1.23988598161901</v>
          </cell>
          <cell r="Y20">
            <v>0.47933736402796778</v>
          </cell>
          <cell r="Z20">
            <v>0.69663696905397987</v>
          </cell>
          <cell r="AA20">
            <v>6.3911648537062368E-2</v>
          </cell>
          <cell r="AB20">
            <v>0.29399358327048686</v>
          </cell>
          <cell r="AC20">
            <v>0</v>
          </cell>
          <cell r="AD20">
            <v>1.5977912134265591</v>
          </cell>
          <cell r="AE20">
            <v>7857.9371876318173</v>
          </cell>
          <cell r="AF20">
            <v>24.999999999999996</v>
          </cell>
          <cell r="AH20">
            <v>14.406324696739231</v>
          </cell>
          <cell r="AI20">
            <v>2.8812649393478464</v>
          </cell>
          <cell r="AJ20">
            <v>17.287589636087077</v>
          </cell>
          <cell r="AK20">
            <v>85020.365830276249</v>
          </cell>
          <cell r="AL20">
            <v>1020244.389963315</v>
          </cell>
          <cell r="AM20">
            <v>15963355.872000003</v>
          </cell>
          <cell r="AO20">
            <v>0.6</v>
          </cell>
          <cell r="AQ20">
            <v>0</v>
          </cell>
          <cell r="AR20">
            <v>6560049.0141329141</v>
          </cell>
          <cell r="AT20">
            <v>755908.41205118061</v>
          </cell>
          <cell r="AU20">
            <v>768154.12832640973</v>
          </cell>
          <cell r="AV20">
            <v>780598.22520529758</v>
          </cell>
          <cell r="AW20">
            <v>792307.19858337694</v>
          </cell>
          <cell r="AX20">
            <v>804191.80656212755</v>
          </cell>
          <cell r="AY20">
            <v>816254.68366055936</v>
          </cell>
          <cell r="AZ20">
            <v>828498.50391546765</v>
          </cell>
          <cell r="BA20">
            <v>840925.98147419957</v>
          </cell>
          <cell r="BB20">
            <v>853539.87119631248</v>
          </cell>
          <cell r="BC20">
            <v>866342.96926425712</v>
          </cell>
          <cell r="BE20">
            <v>855047.73432739475</v>
          </cell>
          <cell r="BG20">
            <v>94295.246251581804</v>
          </cell>
          <cell r="BH20">
            <v>96841.217900374511</v>
          </cell>
          <cell r="BI20">
            <v>99455.930783684613</v>
          </cell>
          <cell r="BJ20">
            <v>101942.32905327671</v>
          </cell>
          <cell r="BK20">
            <v>104490.88727960862</v>
          </cell>
          <cell r="BL20">
            <v>107103.15946159883</v>
          </cell>
          <cell r="BM20">
            <v>109780.73844813879</v>
          </cell>
          <cell r="BN20">
            <v>112525.25690934225</v>
          </cell>
          <cell r="BO20">
            <v>115338.3883320758</v>
          </cell>
          <cell r="BP20">
            <v>118221.84804037769</v>
          </cell>
        </row>
        <row r="21">
          <cell r="E21" t="str">
            <v>BC 25 OÜVäike-Paala 1, TallinnKoondpakkumine</v>
          </cell>
          <cell r="F21">
            <v>12348</v>
          </cell>
          <cell r="H21">
            <v>12348</v>
          </cell>
          <cell r="I21">
            <v>63.911648537062369</v>
          </cell>
          <cell r="K21">
            <v>11.440185088134164</v>
          </cell>
          <cell r="L21">
            <v>0.10289775414467042</v>
          </cell>
          <cell r="M21">
            <v>0.14060562678153721</v>
          </cell>
          <cell r="N21">
            <v>0.79889560671327964</v>
          </cell>
          <cell r="O21">
            <v>0.31955824268531186</v>
          </cell>
          <cell r="P21">
            <v>0</v>
          </cell>
          <cell r="Q21">
            <v>6.3911648537062372E-3</v>
          </cell>
          <cell r="R21">
            <v>0</v>
          </cell>
          <cell r="S21">
            <v>12.808533483312672</v>
          </cell>
          <cell r="T21">
            <v>158159.77145194486</v>
          </cell>
          <cell r="U21">
            <v>200.41000000000005</v>
          </cell>
          <cell r="W21">
            <v>6.3911648537062368E-2</v>
          </cell>
          <cell r="X21">
            <v>1.23988598161901</v>
          </cell>
          <cell r="Y21">
            <v>0.47933736402796778</v>
          </cell>
          <cell r="Z21">
            <v>0.69663696905397987</v>
          </cell>
          <cell r="AA21">
            <v>6.3911648537062368E-2</v>
          </cell>
          <cell r="AB21">
            <v>0.29399358327048686</v>
          </cell>
          <cell r="AC21">
            <v>0</v>
          </cell>
          <cell r="AD21">
            <v>1.5977912134265591</v>
          </cell>
          <cell r="AE21">
            <v>19729.52590339115</v>
          </cell>
          <cell r="AF21">
            <v>24.999999999999996</v>
          </cell>
          <cell r="AH21">
            <v>14.406324696739231</v>
          </cell>
          <cell r="AI21">
            <v>2.8812649393478464</v>
          </cell>
          <cell r="AJ21">
            <v>17.287589636087077</v>
          </cell>
          <cell r="AK21">
            <v>213467.15682640322</v>
          </cell>
          <cell r="AL21">
            <v>2561605.8819168387</v>
          </cell>
          <cell r="AM21">
            <v>40080422.592000008</v>
          </cell>
          <cell r="AO21">
            <v>0.6</v>
          </cell>
          <cell r="AQ21">
            <v>0</v>
          </cell>
          <cell r="AR21">
            <v>16470818.468180809</v>
          </cell>
          <cell r="AT21">
            <v>1897917.2574233385</v>
          </cell>
          <cell r="AU21">
            <v>1928663.5169935965</v>
          </cell>
          <cell r="AV21">
            <v>1959907.8659688926</v>
          </cell>
          <cell r="AW21">
            <v>1989306.4839584257</v>
          </cell>
          <cell r="AX21">
            <v>2019146.0812178019</v>
          </cell>
          <cell r="AY21">
            <v>2049433.2724360686</v>
          </cell>
          <cell r="AZ21">
            <v>2080174.7715226095</v>
          </cell>
          <cell r="BA21">
            <v>2111377.3930954486</v>
          </cell>
          <cell r="BB21">
            <v>2143048.0539918803</v>
          </cell>
          <cell r="BC21">
            <v>2175193.7748017581</v>
          </cell>
          <cell r="BE21">
            <v>2146833.9616662604</v>
          </cell>
          <cell r="BG21">
            <v>236754.3108406938</v>
          </cell>
          <cell r="BH21">
            <v>243146.67723339252</v>
          </cell>
          <cell r="BI21">
            <v>249711.6375186941</v>
          </cell>
          <cell r="BJ21">
            <v>255954.42845666144</v>
          </cell>
          <cell r="BK21">
            <v>262353.28916807793</v>
          </cell>
          <cell r="BL21">
            <v>268912.12139727984</v>
          </cell>
          <cell r="BM21">
            <v>275634.92443221179</v>
          </cell>
          <cell r="BN21">
            <v>282525.79754301708</v>
          </cell>
          <cell r="BO21">
            <v>289588.94248159247</v>
          </cell>
          <cell r="BP21">
            <v>296828.66604363226</v>
          </cell>
        </row>
        <row r="22">
          <cell r="E22" t="str">
            <v>FB Baltic Holding OÜLiimi tn 4, TallinnKoondpakkumine</v>
          </cell>
          <cell r="F22">
            <v>12418</v>
          </cell>
          <cell r="G22">
            <v>260</v>
          </cell>
          <cell r="H22">
            <v>12678</v>
          </cell>
          <cell r="I22">
            <v>25.64</v>
          </cell>
          <cell r="K22">
            <v>8.89</v>
          </cell>
          <cell r="L22">
            <v>0.08</v>
          </cell>
          <cell r="M22">
            <v>0.14000000000000001</v>
          </cell>
          <cell r="N22">
            <v>0.76</v>
          </cell>
          <cell r="O22">
            <v>0.02</v>
          </cell>
          <cell r="P22">
            <v>0.05</v>
          </cell>
          <cell r="Q22">
            <v>0.03</v>
          </cell>
          <cell r="R22">
            <v>-5.9993689856447929E-3</v>
          </cell>
          <cell r="S22">
            <v>9.9640006310143558</v>
          </cell>
          <cell r="T22">
            <v>126323.6</v>
          </cell>
          <cell r="U22">
            <v>155.90273227322922</v>
          </cell>
          <cell r="W22">
            <v>0.82</v>
          </cell>
          <cell r="X22">
            <v>4.6800000000000006</v>
          </cell>
          <cell r="Y22">
            <v>3.5</v>
          </cell>
          <cell r="Z22">
            <v>1.1100000000000001</v>
          </cell>
          <cell r="AA22">
            <v>7.0000000000000007E-2</v>
          </cell>
          <cell r="AB22">
            <v>0.03</v>
          </cell>
          <cell r="AC22">
            <v>-8.333333333334636E-3</v>
          </cell>
          <cell r="AD22">
            <v>5.5216666666666665</v>
          </cell>
          <cell r="AE22">
            <v>70003.69</v>
          </cell>
          <cell r="AF22">
            <v>86.395309666666662</v>
          </cell>
          <cell r="AH22">
            <v>15.485667297681022</v>
          </cell>
          <cell r="AI22">
            <v>3.0971334595362046</v>
          </cell>
          <cell r="AJ22">
            <v>18.582800757217228</v>
          </cell>
          <cell r="AK22">
            <v>235592.74800000002</v>
          </cell>
          <cell r="AL22">
            <v>2827112.9760000003</v>
          </cell>
          <cell r="AM22">
            <v>44234705.890281603</v>
          </cell>
          <cell r="AO22">
            <v>1</v>
          </cell>
          <cell r="AQ22">
            <v>0</v>
          </cell>
          <cell r="AR22">
            <v>13745682.281870259</v>
          </cell>
          <cell r="AT22">
            <v>1515883.2000000002</v>
          </cell>
          <cell r="AU22">
            <v>1556812.0464000001</v>
          </cell>
          <cell r="AV22">
            <v>1598845.9716528</v>
          </cell>
          <cell r="AW22">
            <v>1638817.1209441198</v>
          </cell>
          <cell r="AX22">
            <v>1679787.5489677226</v>
          </cell>
          <cell r="AY22">
            <v>1721782.2376919156</v>
          </cell>
          <cell r="AZ22">
            <v>1764826.7936342133</v>
          </cell>
          <cell r="BA22">
            <v>1808947.4634750686</v>
          </cell>
          <cell r="BB22">
            <v>1854171.1500619452</v>
          </cell>
          <cell r="BC22">
            <v>1900525.4288134936</v>
          </cell>
          <cell r="BE22">
            <v>7617329.4720744044</v>
          </cell>
          <cell r="BG22">
            <v>840044.28</v>
          </cell>
          <cell r="BH22">
            <v>862725.47555999993</v>
          </cell>
          <cell r="BI22">
            <v>886019.06340011989</v>
          </cell>
          <cell r="BJ22">
            <v>908169.53998512286</v>
          </cell>
          <cell r="BK22">
            <v>930873.77848475089</v>
          </cell>
          <cell r="BL22">
            <v>954145.62294686958</v>
          </cell>
          <cell r="BM22">
            <v>977999.26352054125</v>
          </cell>
          <cell r="BN22">
            <v>1002449.2451085547</v>
          </cell>
          <cell r="BO22">
            <v>1027510.4762362685</v>
          </cell>
          <cell r="BP22">
            <v>1053198.2381421751</v>
          </cell>
        </row>
        <row r="23">
          <cell r="E23" t="str">
            <v>Kaamos Kinnisvara OÜ / Kaamos Ehitus OÜ / Vindor Holding OÜTatari 51, TallinnStat üüripind</v>
          </cell>
          <cell r="F23">
            <v>4626</v>
          </cell>
          <cell r="G23">
            <v>0</v>
          </cell>
          <cell r="H23">
            <v>4626</v>
          </cell>
          <cell r="I23">
            <v>25</v>
          </cell>
          <cell r="K23">
            <v>5.3589917298326792</v>
          </cell>
          <cell r="L23">
            <v>0.114</v>
          </cell>
          <cell r="M23">
            <v>0.20800000000000002</v>
          </cell>
          <cell r="N23">
            <v>0.35</v>
          </cell>
          <cell r="O23">
            <v>0.33250000000000002</v>
          </cell>
          <cell r="P23">
            <v>1.981514388351252</v>
          </cell>
          <cell r="Q23">
            <v>1.4999999999999999E-2</v>
          </cell>
          <cell r="S23">
            <v>8.3600061181839322</v>
          </cell>
          <cell r="T23">
            <v>38673.388302718871</v>
          </cell>
          <cell r="U23">
            <v>130.8056717287767</v>
          </cell>
          <cell r="W23">
            <v>0.65</v>
          </cell>
          <cell r="X23">
            <v>2.02</v>
          </cell>
          <cell r="Y23">
            <v>1.4</v>
          </cell>
          <cell r="Z23">
            <v>0.45</v>
          </cell>
          <cell r="AA23">
            <v>0.17</v>
          </cell>
          <cell r="AB23">
            <v>1.4999999999999999E-2</v>
          </cell>
          <cell r="AD23">
            <v>2.6850000000000001</v>
          </cell>
          <cell r="AE23">
            <v>12420.81</v>
          </cell>
          <cell r="AF23">
            <v>42.011120999999996</v>
          </cell>
          <cell r="AH23">
            <v>11.045006118183933</v>
          </cell>
          <cell r="AI23">
            <v>2.2090012236367866</v>
          </cell>
          <cell r="AJ23">
            <v>13.254007341820719</v>
          </cell>
          <cell r="AK23">
            <v>61313.037963262643</v>
          </cell>
          <cell r="AL23">
            <v>735756.45555915171</v>
          </cell>
          <cell r="AM23">
            <v>11512086.957551822</v>
          </cell>
          <cell r="AO23">
            <v>1</v>
          </cell>
          <cell r="AQ23">
            <v>0</v>
          </cell>
          <cell r="AR23">
            <v>4208177.3189852992</v>
          </cell>
          <cell r="AT23">
            <v>464080.65963262646</v>
          </cell>
          <cell r="AU23">
            <v>476610.83744270733</v>
          </cell>
          <cell r="AV23">
            <v>489479.33005366038</v>
          </cell>
          <cell r="AW23">
            <v>501716.31330500182</v>
          </cell>
          <cell r="AX23">
            <v>514259.2211376268</v>
          </cell>
          <cell r="AY23">
            <v>527115.70166606747</v>
          </cell>
          <cell r="AZ23">
            <v>540293.59420771908</v>
          </cell>
          <cell r="BA23">
            <v>553800.93406291201</v>
          </cell>
          <cell r="BB23">
            <v>567645.95741448482</v>
          </cell>
          <cell r="BC23">
            <v>581837.10634984693</v>
          </cell>
          <cell r="BE23">
            <v>1351548.7837860617</v>
          </cell>
          <cell r="BG23">
            <v>149049.72</v>
          </cell>
          <cell r="BH23">
            <v>153074.06243999998</v>
          </cell>
          <cell r="BI23">
            <v>157207.06212587998</v>
          </cell>
          <cell r="BJ23">
            <v>161137.23867902695</v>
          </cell>
          <cell r="BK23">
            <v>165165.66964600261</v>
          </cell>
          <cell r="BL23">
            <v>169294.81138715267</v>
          </cell>
          <cell r="BM23">
            <v>173527.18167183147</v>
          </cell>
          <cell r="BN23">
            <v>177865.36121362724</v>
          </cell>
          <cell r="BO23">
            <v>182311.99524396792</v>
          </cell>
          <cell r="BP23">
            <v>186869.79512506709</v>
          </cell>
        </row>
        <row r="24">
          <cell r="E24" t="str">
            <v>Kawe Group AS / Ühiselamu Projekt OÜPärnu mnt 156/Vaari 1, TallinnKoondpakkumine</v>
          </cell>
          <cell r="F24">
            <v>12114</v>
          </cell>
          <cell r="H24">
            <v>12114</v>
          </cell>
          <cell r="I24">
            <v>32</v>
          </cell>
          <cell r="K24">
            <v>10.5</v>
          </cell>
          <cell r="L24">
            <v>1.2</v>
          </cell>
          <cell r="S24">
            <v>11.7</v>
          </cell>
          <cell r="T24">
            <v>141733.79999999999</v>
          </cell>
          <cell r="U24">
            <v>183.06521999999998</v>
          </cell>
          <cell r="X24">
            <v>0</v>
          </cell>
          <cell r="AB24">
            <v>0.05</v>
          </cell>
          <cell r="AD24">
            <v>0.05</v>
          </cell>
          <cell r="AE24">
            <v>605.70000000000005</v>
          </cell>
          <cell r="AF24">
            <v>0.78232999999999997</v>
          </cell>
          <cell r="AH24">
            <v>11.75</v>
          </cell>
          <cell r="AI24">
            <v>2.35</v>
          </cell>
          <cell r="AJ24">
            <v>14.1</v>
          </cell>
          <cell r="AK24">
            <v>170807.4</v>
          </cell>
          <cell r="AL24">
            <v>2049688.7999999998</v>
          </cell>
          <cell r="AM24">
            <v>32070660.778079994</v>
          </cell>
          <cell r="AO24">
            <v>1</v>
          </cell>
          <cell r="AP24">
            <v>827143.91999999993</v>
          </cell>
          <cell r="AQ24">
            <v>5.6899999999999986</v>
          </cell>
          <cell r="AR24">
            <v>15422516.326340785</v>
          </cell>
          <cell r="AT24">
            <v>1700805.5999999999</v>
          </cell>
          <cell r="AU24">
            <v>1746727.3511999997</v>
          </cell>
          <cell r="AV24">
            <v>1793888.9896823994</v>
          </cell>
          <cell r="AW24">
            <v>1838736.2144244593</v>
          </cell>
          <cell r="AX24">
            <v>1884704.6197850707</v>
          </cell>
          <cell r="AY24">
            <v>1931822.2352796972</v>
          </cell>
          <cell r="AZ24">
            <v>1980117.7911616894</v>
          </cell>
          <cell r="BA24">
            <v>2029620.7359407316</v>
          </cell>
          <cell r="BB24">
            <v>2080361.2543392498</v>
          </cell>
          <cell r="BC24">
            <v>2132370.2856977307</v>
          </cell>
          <cell r="BE24">
            <v>7566260.1464270186</v>
          </cell>
          <cell r="BG24">
            <v>834412.32</v>
          </cell>
          <cell r="BH24">
            <v>856941.45263999992</v>
          </cell>
          <cell r="BI24">
            <v>880078.87186127983</v>
          </cell>
          <cell r="BJ24">
            <v>902080.84365781175</v>
          </cell>
          <cell r="BK24">
            <v>924632.86474925699</v>
          </cell>
          <cell r="BL24">
            <v>947748.68636798835</v>
          </cell>
          <cell r="BM24">
            <v>971442.403527188</v>
          </cell>
          <cell r="BN24">
            <v>995728.46361536765</v>
          </cell>
          <cell r="BO24">
            <v>1020621.6752057518</v>
          </cell>
          <cell r="BP24">
            <v>1046137.2170858955</v>
          </cell>
        </row>
        <row r="25">
          <cell r="E25" t="str">
            <v>Kawe Group AS / Ühiselamu Projekt OÜPärnu mnt 156/Vaari 1, TallinnStat üüripind</v>
          </cell>
          <cell r="F25">
            <v>4733</v>
          </cell>
          <cell r="H25">
            <v>4733</v>
          </cell>
          <cell r="I25">
            <v>32</v>
          </cell>
          <cell r="K25">
            <v>12.6</v>
          </cell>
          <cell r="L25">
            <v>1.2</v>
          </cell>
          <cell r="S25">
            <v>13.799999999999999</v>
          </cell>
          <cell r="T25">
            <v>65315.399999999994</v>
          </cell>
          <cell r="U25">
            <v>215.92307999999997</v>
          </cell>
          <cell r="X25">
            <v>0</v>
          </cell>
          <cell r="AB25">
            <v>0.05</v>
          </cell>
          <cell r="AD25">
            <v>0.05</v>
          </cell>
          <cell r="AE25">
            <v>236.65</v>
          </cell>
          <cell r="AF25">
            <v>0.78232999999999997</v>
          </cell>
          <cell r="AH25">
            <v>13.85</v>
          </cell>
          <cell r="AI25">
            <v>2.77</v>
          </cell>
          <cell r="AJ25">
            <v>16.62</v>
          </cell>
          <cell r="AK25">
            <v>78662.460000000006</v>
          </cell>
          <cell r="AL25">
            <v>943949.52</v>
          </cell>
          <cell r="AM25">
            <v>14769600.559632</v>
          </cell>
          <cell r="AO25">
            <v>1</v>
          </cell>
          <cell r="AP25">
            <v>267899.66743803769</v>
          </cell>
          <cell r="AQ25">
            <v>4.7168756151496174</v>
          </cell>
          <cell r="AR25">
            <v>7107181.3700153315</v>
          </cell>
          <cell r="AT25">
            <v>783784.79999999993</v>
          </cell>
          <cell r="AU25">
            <v>804946.98959999986</v>
          </cell>
          <cell r="AV25">
            <v>826680.55831919983</v>
          </cell>
          <cell r="AW25">
            <v>847347.5722771798</v>
          </cell>
          <cell r="AX25">
            <v>868531.26158410928</v>
          </cell>
          <cell r="AY25">
            <v>890244.54312371195</v>
          </cell>
          <cell r="AZ25">
            <v>912500.65670180472</v>
          </cell>
          <cell r="BA25">
            <v>935313.17311934975</v>
          </cell>
          <cell r="BB25">
            <v>958696.00244733342</v>
          </cell>
          <cell r="BC25">
            <v>982663.40250851668</v>
          </cell>
          <cell r="BE25">
            <v>2455003.5916791111</v>
          </cell>
          <cell r="BG25">
            <v>270739.46743803768</v>
          </cell>
          <cell r="BH25">
            <v>278049.43305886467</v>
          </cell>
          <cell r="BI25">
            <v>285556.76775145397</v>
          </cell>
          <cell r="BJ25">
            <v>292695.6869452403</v>
          </cell>
          <cell r="BK25">
            <v>300013.0791188713</v>
          </cell>
          <cell r="BL25">
            <v>307513.40609684307</v>
          </cell>
          <cell r="BM25">
            <v>315201.2412492641</v>
          </cell>
          <cell r="BN25">
            <v>323081.27228049567</v>
          </cell>
          <cell r="BO25">
            <v>331158.30408750806</v>
          </cell>
          <cell r="BP25">
            <v>339437.26168969576</v>
          </cell>
        </row>
        <row r="26">
          <cell r="E26" t="str">
            <v>Ambler Properties OÜEndla 15/Lõkke 2, TallinnStat üüripind</v>
          </cell>
          <cell r="F26">
            <v>4879</v>
          </cell>
          <cell r="G26">
            <v>0</v>
          </cell>
          <cell r="H26">
            <v>4879</v>
          </cell>
          <cell r="I26">
            <v>20</v>
          </cell>
          <cell r="K26">
            <v>5</v>
          </cell>
          <cell r="L26">
            <v>1</v>
          </cell>
          <cell r="M26">
            <v>1</v>
          </cell>
          <cell r="N26">
            <v>0.5</v>
          </cell>
          <cell r="O26">
            <v>0.5</v>
          </cell>
          <cell r="P26">
            <v>0.5</v>
          </cell>
          <cell r="Q26">
            <v>0.5</v>
          </cell>
          <cell r="S26">
            <v>9</v>
          </cell>
          <cell r="T26">
            <v>43911</v>
          </cell>
          <cell r="U26">
            <v>140.8194</v>
          </cell>
          <cell r="W26">
            <v>0.7</v>
          </cell>
          <cell r="X26">
            <v>1.3</v>
          </cell>
          <cell r="Y26">
            <v>0.6</v>
          </cell>
          <cell r="Z26">
            <v>0.5</v>
          </cell>
          <cell r="AA26">
            <v>0.2</v>
          </cell>
          <cell r="AB26">
            <v>2</v>
          </cell>
          <cell r="AD26">
            <v>4</v>
          </cell>
          <cell r="AE26">
            <v>19516</v>
          </cell>
          <cell r="AF26">
            <v>62.586399999999998</v>
          </cell>
          <cell r="AH26">
            <v>13</v>
          </cell>
          <cell r="AI26">
            <v>2.6</v>
          </cell>
          <cell r="AJ26">
            <v>15.6</v>
          </cell>
          <cell r="AK26">
            <v>76112.399999999994</v>
          </cell>
          <cell r="AL26">
            <v>913348.79999999993</v>
          </cell>
          <cell r="AM26">
            <v>14290803.334079998</v>
          </cell>
          <cell r="AO26">
            <v>1</v>
          </cell>
          <cell r="AQ26">
            <v>0</v>
          </cell>
          <cell r="AR26">
            <v>4778098.9037614902</v>
          </cell>
          <cell r="AT26">
            <v>526932</v>
          </cell>
          <cell r="AU26">
            <v>541159.16399999999</v>
          </cell>
          <cell r="AV26">
            <v>555770.46142799989</v>
          </cell>
          <cell r="AW26">
            <v>569664.72296369984</v>
          </cell>
          <cell r="AX26">
            <v>583906.34103779227</v>
          </cell>
          <cell r="AY26">
            <v>598503.99956373707</v>
          </cell>
          <cell r="AZ26">
            <v>613466.59955283045</v>
          </cell>
          <cell r="BA26">
            <v>628803.26454165112</v>
          </cell>
          <cell r="BB26">
            <v>644523.34615519235</v>
          </cell>
          <cell r="BC26">
            <v>660636.42980907205</v>
          </cell>
          <cell r="BE26">
            <v>2123599.5127828843</v>
          </cell>
          <cell r="BG26">
            <v>234192</v>
          </cell>
          <cell r="BH26">
            <v>240515.18399999998</v>
          </cell>
          <cell r="BI26">
            <v>247009.09396799997</v>
          </cell>
          <cell r="BJ26">
            <v>253184.32131719994</v>
          </cell>
          <cell r="BK26">
            <v>259513.92935012991</v>
          </cell>
          <cell r="BL26">
            <v>266001.77758388314</v>
          </cell>
          <cell r="BM26">
            <v>272651.8220234802</v>
          </cell>
          <cell r="BN26">
            <v>279468.1175740672</v>
          </cell>
          <cell r="BO26">
            <v>286454.82051341888</v>
          </cell>
          <cell r="BP26">
            <v>293616.19102625432</v>
          </cell>
        </row>
        <row r="27">
          <cell r="E27" t="str">
            <v>ViaCerta OÜTartu mnt 83, TallinnStat üüripind</v>
          </cell>
          <cell r="F27">
            <v>4634.8999999999996</v>
          </cell>
          <cell r="H27">
            <v>4634.8999999999996</v>
          </cell>
          <cell r="I27">
            <v>25.108147639560215</v>
          </cell>
          <cell r="K27">
            <v>11.184538493985915</v>
          </cell>
          <cell r="L27">
            <v>0.12782329707412474</v>
          </cell>
          <cell r="M27">
            <v>0.38346989122237418</v>
          </cell>
          <cell r="N27">
            <v>0.31955824268531186</v>
          </cell>
          <cell r="O27">
            <v>6.3911648537062368E-2</v>
          </cell>
          <cell r="P27">
            <v>6.3911648537062368E-2</v>
          </cell>
          <cell r="Q27">
            <v>1.2782329707412474E-2</v>
          </cell>
          <cell r="S27">
            <v>12.155995551749266</v>
          </cell>
          <cell r="T27">
            <v>56341.823782802669</v>
          </cell>
          <cell r="U27">
            <v>190.20000000000005</v>
          </cell>
          <cell r="W27">
            <v>0.7349839581762172</v>
          </cell>
          <cell r="X27">
            <v>2.2369076987971828</v>
          </cell>
          <cell r="Y27">
            <v>1.4060562678153721</v>
          </cell>
          <cell r="Z27">
            <v>0.63911648537062371</v>
          </cell>
          <cell r="AA27">
            <v>0.19173494561118709</v>
          </cell>
          <cell r="AB27">
            <v>2.5564659414824949E-2</v>
          </cell>
          <cell r="AD27">
            <v>2.9974563163882251</v>
          </cell>
          <cell r="AE27">
            <v>13892.910280827784</v>
          </cell>
          <cell r="AF27">
            <v>46.9</v>
          </cell>
          <cell r="AH27">
            <v>15.153451868137491</v>
          </cell>
          <cell r="AI27">
            <v>3.0306903736274986</v>
          </cell>
          <cell r="AJ27">
            <v>18.184142241764988</v>
          </cell>
          <cell r="AK27">
            <v>84281.680876356535</v>
          </cell>
          <cell r="AL27">
            <v>1011380.1705162784</v>
          </cell>
          <cell r="AM27">
            <v>15824660.976</v>
          </cell>
          <cell r="AO27">
            <v>1</v>
          </cell>
          <cell r="AQ27">
            <v>0</v>
          </cell>
          <cell r="AR27">
            <v>6130737.3198636435</v>
          </cell>
          <cell r="AT27">
            <v>676101.88539363199</v>
          </cell>
          <cell r="AU27">
            <v>694356.63629925996</v>
          </cell>
          <cell r="AV27">
            <v>713104.26547933987</v>
          </cell>
          <cell r="AW27">
            <v>730931.87211632333</v>
          </cell>
          <cell r="AX27">
            <v>749205.16891923139</v>
          </cell>
          <cell r="AY27">
            <v>767935.29814221209</v>
          </cell>
          <cell r="AZ27">
            <v>787133.68059576734</v>
          </cell>
          <cell r="BA27">
            <v>806812.02261066146</v>
          </cell>
          <cell r="BB27">
            <v>826982.32317592797</v>
          </cell>
          <cell r="BC27">
            <v>847656.88125532609</v>
          </cell>
          <cell r="BE27">
            <v>1511732.8091567024</v>
          </cell>
          <cell r="BG27">
            <v>166714.92336993341</v>
          </cell>
          <cell r="BH27">
            <v>171216.22630092161</v>
          </cell>
          <cell r="BI27">
            <v>175839.06441104648</v>
          </cell>
          <cell r="BJ27">
            <v>180235.04102132263</v>
          </cell>
          <cell r="BK27">
            <v>184740.91704685567</v>
          </cell>
          <cell r="BL27">
            <v>189359.43997302704</v>
          </cell>
          <cell r="BM27">
            <v>194093.42597235271</v>
          </cell>
          <cell r="BN27">
            <v>198945.76162166151</v>
          </cell>
          <cell r="BO27">
            <v>203919.40566220303</v>
          </cell>
          <cell r="BP27">
            <v>209017.39080375808</v>
          </cell>
        </row>
        <row r="28">
          <cell r="E28" t="str">
            <v>Solution Management OÜMustamäe tee 24Stat üüripind</v>
          </cell>
          <cell r="F28">
            <v>4829</v>
          </cell>
          <cell r="H28">
            <v>4829</v>
          </cell>
          <cell r="I28">
            <v>9.5867472805593543</v>
          </cell>
          <cell r="K28">
            <v>11.823654979356538</v>
          </cell>
          <cell r="L28">
            <v>0.12782329707412474</v>
          </cell>
          <cell r="M28">
            <v>0.44738153975943656</v>
          </cell>
          <cell r="N28">
            <v>0.31955824268531186</v>
          </cell>
          <cell r="O28">
            <v>0.19173494561118709</v>
          </cell>
          <cell r="P28">
            <v>0.19173494561118709</v>
          </cell>
          <cell r="Q28">
            <v>1.2782329707412474E-2</v>
          </cell>
          <cell r="S28">
            <v>13.114670279805202</v>
          </cell>
          <cell r="T28">
            <v>63330.742781179317</v>
          </cell>
          <cell r="U28">
            <v>205.20000000000005</v>
          </cell>
          <cell r="W28">
            <v>0.75096187031048278</v>
          </cell>
          <cell r="X28">
            <v>3.7068756151496176</v>
          </cell>
          <cell r="Y28">
            <v>2.5564659414824948</v>
          </cell>
          <cell r="Z28">
            <v>0.95867472805593557</v>
          </cell>
          <cell r="AA28">
            <v>0.19173494561118709</v>
          </cell>
          <cell r="AB28">
            <v>1.2782329707412474E-2</v>
          </cell>
          <cell r="AD28">
            <v>4.4706198151675132</v>
          </cell>
          <cell r="AE28">
            <v>21588.623087443921</v>
          </cell>
          <cell r="AF28">
            <v>69.95</v>
          </cell>
          <cell r="AH28">
            <v>17.585290094972713</v>
          </cell>
          <cell r="AI28">
            <v>3.5170580189945428</v>
          </cell>
          <cell r="AJ28">
            <v>21.102348113967256</v>
          </cell>
          <cell r="AK28">
            <v>101903.23904234788</v>
          </cell>
          <cell r="AL28">
            <v>1222838.8685081745</v>
          </cell>
          <cell r="AM28">
            <v>19133270.640000004</v>
          </cell>
          <cell r="AO28">
            <v>1</v>
          </cell>
          <cell r="AQ28">
            <v>0</v>
          </cell>
          <cell r="AR28">
            <v>6891224.3551081456</v>
          </cell>
          <cell r="AT28">
            <v>759968.9133741518</v>
          </cell>
          <cell r="AU28">
            <v>780488.07403525384</v>
          </cell>
          <cell r="AV28">
            <v>801561.25203420559</v>
          </cell>
          <cell r="AW28">
            <v>821600.2833350607</v>
          </cell>
          <cell r="AX28">
            <v>842140.2904184371</v>
          </cell>
          <cell r="AY28">
            <v>863193.79767889797</v>
          </cell>
          <cell r="AZ28">
            <v>884773.64262087038</v>
          </cell>
          <cell r="BA28">
            <v>906892.98368639208</v>
          </cell>
          <cell r="BB28">
            <v>929565.30827855179</v>
          </cell>
          <cell r="BC28">
            <v>952804.44098551548</v>
          </cell>
          <cell r="BE28">
            <v>2349128.3803109881</v>
          </cell>
          <cell r="BG28">
            <v>259063.47704932705</v>
          </cell>
          <cell r="BH28">
            <v>266058.19092965883</v>
          </cell>
          <cell r="BI28">
            <v>273241.7620847596</v>
          </cell>
          <cell r="BJ28">
            <v>280072.80613687856</v>
          </cell>
          <cell r="BK28">
            <v>287074.62629030051</v>
          </cell>
          <cell r="BL28">
            <v>294251.49194755801</v>
          </cell>
          <cell r="BM28">
            <v>301607.77924624691</v>
          </cell>
          <cell r="BN28">
            <v>309147.97372740303</v>
          </cell>
          <cell r="BO28">
            <v>316876.67307058809</v>
          </cell>
          <cell r="BP28">
            <v>324798.58989735274</v>
          </cell>
        </row>
        <row r="29">
          <cell r="E29" t="str">
            <v>PalmGrupp OÜHobujaama 12/14, TallinnStat üüripind</v>
          </cell>
          <cell r="F29">
            <v>4993</v>
          </cell>
          <cell r="G29">
            <v>0</v>
          </cell>
          <cell r="H29">
            <v>4993</v>
          </cell>
          <cell r="I29">
            <v>65</v>
          </cell>
          <cell r="K29">
            <v>11.8</v>
          </cell>
          <cell r="L29">
            <v>0.1</v>
          </cell>
          <cell r="M29">
            <v>0.31</v>
          </cell>
          <cell r="N29">
            <v>0.3</v>
          </cell>
          <cell r="O29">
            <v>0.3</v>
          </cell>
          <cell r="P29">
            <v>0.65</v>
          </cell>
          <cell r="Q29">
            <v>0.04</v>
          </cell>
          <cell r="S29">
            <v>13.500000000000002</v>
          </cell>
          <cell r="T29">
            <v>67405.500000000015</v>
          </cell>
          <cell r="U29">
            <v>211.22910000000002</v>
          </cell>
          <cell r="W29">
            <v>0.7</v>
          </cell>
          <cell r="X29">
            <v>1.37</v>
          </cell>
          <cell r="Y29">
            <v>0.5</v>
          </cell>
          <cell r="Z29">
            <v>0.83</v>
          </cell>
          <cell r="AA29">
            <v>0.04</v>
          </cell>
          <cell r="AB29">
            <v>0.2</v>
          </cell>
          <cell r="AD29">
            <v>2.27</v>
          </cell>
          <cell r="AE29">
            <v>11334.11</v>
          </cell>
          <cell r="AF29">
            <v>35.517781999999997</v>
          </cell>
          <cell r="AH29">
            <v>15.770000000000001</v>
          </cell>
          <cell r="AI29">
            <v>3.1540000000000004</v>
          </cell>
          <cell r="AJ29">
            <v>18.924000000000003</v>
          </cell>
          <cell r="AK29">
            <v>94487.532000000021</v>
          </cell>
          <cell r="AL29">
            <v>1133850.3840000003</v>
          </cell>
          <cell r="AM29">
            <v>17740903.418294404</v>
          </cell>
          <cell r="AO29">
            <v>1</v>
          </cell>
          <cell r="AQ29">
            <v>0</v>
          </cell>
          <cell r="AR29">
            <v>7334611.9573112717</v>
          </cell>
          <cell r="AT29">
            <v>808866.00000000023</v>
          </cell>
          <cell r="AU29">
            <v>830705.38200000022</v>
          </cell>
          <cell r="AV29">
            <v>853134.4273140002</v>
          </cell>
          <cell r="AW29">
            <v>874462.78799685009</v>
          </cell>
          <cell r="AX29">
            <v>896324.35769677127</v>
          </cell>
          <cell r="AY29">
            <v>918732.46663919045</v>
          </cell>
          <cell r="AZ29">
            <v>941700.77830517013</v>
          </cell>
          <cell r="BA29">
            <v>965243.29776279931</v>
          </cell>
          <cell r="BB29">
            <v>989374.38020686922</v>
          </cell>
          <cell r="BC29">
            <v>1014108.7397120409</v>
          </cell>
          <cell r="BE29">
            <v>1233301.418007154</v>
          </cell>
          <cell r="BG29">
            <v>136009.32</v>
          </cell>
          <cell r="BH29">
            <v>139681.57164000001</v>
          </cell>
          <cell r="BI29">
            <v>143452.97407428001</v>
          </cell>
          <cell r="BJ29">
            <v>147039.29842613699</v>
          </cell>
          <cell r="BK29">
            <v>150715.2808867904</v>
          </cell>
          <cell r="BL29">
            <v>154483.16290896013</v>
          </cell>
          <cell r="BM29">
            <v>158345.24198168411</v>
          </cell>
          <cell r="BN29">
            <v>162303.87303122619</v>
          </cell>
          <cell r="BO29">
            <v>166361.46985700683</v>
          </cell>
          <cell r="BP29">
            <v>170520.50660343198</v>
          </cell>
        </row>
        <row r="30">
          <cell r="E30" t="str">
            <v xml:space="preserve">PalmGrupp OÜ - 2Hobujaama 12/14, TallinnMTA üüripind </v>
          </cell>
          <cell r="F30">
            <v>12058</v>
          </cell>
          <cell r="G30">
            <v>0</v>
          </cell>
          <cell r="H30">
            <v>12058</v>
          </cell>
          <cell r="I30">
            <v>100</v>
          </cell>
          <cell r="K30">
            <v>13.8</v>
          </cell>
          <cell r="L30">
            <v>0.1</v>
          </cell>
          <cell r="M30">
            <v>0.31</v>
          </cell>
          <cell r="N30">
            <v>0.3</v>
          </cell>
          <cell r="O30">
            <v>0.3</v>
          </cell>
          <cell r="P30">
            <v>0.65</v>
          </cell>
          <cell r="Q30">
            <v>0.04</v>
          </cell>
          <cell r="S30">
            <v>15.500000000000002</v>
          </cell>
          <cell r="T30">
            <v>186899.00000000003</v>
          </cell>
          <cell r="U30">
            <v>242.52230000000003</v>
          </cell>
          <cell r="W30">
            <v>0.7</v>
          </cell>
          <cell r="X30">
            <v>1.3660000000000001</v>
          </cell>
          <cell r="Y30">
            <v>0.5</v>
          </cell>
          <cell r="Z30">
            <v>0.83</v>
          </cell>
          <cell r="AA30">
            <v>3.5999999999999997E-2</v>
          </cell>
          <cell r="AB30">
            <v>0.2</v>
          </cell>
          <cell r="AD30">
            <v>2.266</v>
          </cell>
          <cell r="AE30">
            <v>27323.428</v>
          </cell>
          <cell r="AF30">
            <v>35.455195599999996</v>
          </cell>
          <cell r="AH30">
            <v>17.766000000000002</v>
          </cell>
          <cell r="AI30">
            <v>3.5532000000000004</v>
          </cell>
          <cell r="AJ30">
            <v>21.319200000000002</v>
          </cell>
          <cell r="AK30">
            <v>257066.91360000003</v>
          </cell>
          <cell r="AL30">
            <v>3084802.9632000001</v>
          </cell>
          <cell r="AM30">
            <v>48266678.044005118</v>
          </cell>
          <cell r="AO30">
            <v>1</v>
          </cell>
          <cell r="AQ30">
            <v>0</v>
          </cell>
          <cell r="AR30">
            <v>20337088.816335745</v>
          </cell>
          <cell r="AT30">
            <v>2242788.0000000005</v>
          </cell>
          <cell r="AU30">
            <v>2303343.2760000001</v>
          </cell>
          <cell r="AV30">
            <v>2365533.5444519999</v>
          </cell>
          <cell r="AW30">
            <v>2424671.8830632996</v>
          </cell>
          <cell r="AX30">
            <v>2485288.680139882</v>
          </cell>
          <cell r="AY30">
            <v>2547420.8971433789</v>
          </cell>
          <cell r="AZ30">
            <v>2611106.4195719631</v>
          </cell>
          <cell r="BA30">
            <v>2676384.080061262</v>
          </cell>
          <cell r="BB30">
            <v>2743293.6820627935</v>
          </cell>
          <cell r="BC30">
            <v>2811876.0241143629</v>
          </cell>
          <cell r="BE30">
            <v>2973151.177923664</v>
          </cell>
          <cell r="BG30">
            <v>327881.136</v>
          </cell>
          <cell r="BH30">
            <v>336733.92667199997</v>
          </cell>
          <cell r="BI30">
            <v>345825.74269214395</v>
          </cell>
          <cell r="BJ30">
            <v>354471.38625944749</v>
          </cell>
          <cell r="BK30">
            <v>363333.17091593368</v>
          </cell>
          <cell r="BL30">
            <v>372416.500188832</v>
          </cell>
          <cell r="BM30">
            <v>381726.91269355279</v>
          </cell>
          <cell r="BN30">
            <v>391270.08551089157</v>
          </cell>
          <cell r="BO30">
            <v>401051.83764866384</v>
          </cell>
          <cell r="BP30">
            <v>411078.13358988042</v>
          </cell>
        </row>
        <row r="31">
          <cell r="E31" t="str">
            <v>PalmGrupp OÜ - 2Hobujaama 12/14, TallinnStat üüripind</v>
          </cell>
          <cell r="F31">
            <v>4758</v>
          </cell>
          <cell r="G31">
            <v>0</v>
          </cell>
          <cell r="H31">
            <v>4758</v>
          </cell>
          <cell r="I31">
            <v>100</v>
          </cell>
          <cell r="K31">
            <v>13.8</v>
          </cell>
          <cell r="L31">
            <v>0.1</v>
          </cell>
          <cell r="M31">
            <v>0.31</v>
          </cell>
          <cell r="N31">
            <v>0.3</v>
          </cell>
          <cell r="O31">
            <v>0.3</v>
          </cell>
          <cell r="P31">
            <v>0.65</v>
          </cell>
          <cell r="Q31">
            <v>0.04</v>
          </cell>
          <cell r="S31">
            <v>15.500000000000002</v>
          </cell>
          <cell r="T31">
            <v>73749.000000000015</v>
          </cell>
          <cell r="U31">
            <v>242.52230000000003</v>
          </cell>
          <cell r="W31">
            <v>0.7</v>
          </cell>
          <cell r="X31">
            <v>1.3660000000000001</v>
          </cell>
          <cell r="Y31">
            <v>0.5</v>
          </cell>
          <cell r="Z31">
            <v>0.83</v>
          </cell>
          <cell r="AA31">
            <v>3.5999999999999997E-2</v>
          </cell>
          <cell r="AB31">
            <v>0.2</v>
          </cell>
          <cell r="AD31">
            <v>2.266</v>
          </cell>
          <cell r="AE31">
            <v>10781.628000000001</v>
          </cell>
          <cell r="AF31">
            <v>35.455195599999996</v>
          </cell>
          <cell r="AH31">
            <v>17.766000000000002</v>
          </cell>
          <cell r="AI31">
            <v>3.5532000000000004</v>
          </cell>
          <cell r="AJ31">
            <v>21.319200000000002</v>
          </cell>
          <cell r="AK31">
            <v>101436.75360000001</v>
          </cell>
          <cell r="AL31">
            <v>1217241.0432000002</v>
          </cell>
          <cell r="AM31">
            <v>19045683.706533123</v>
          </cell>
          <cell r="AO31">
            <v>1</v>
          </cell>
          <cell r="AQ31">
            <v>0</v>
          </cell>
          <cell r="AR31">
            <v>8024868.8495708648</v>
          </cell>
          <cell r="AT31">
            <v>884988.00000000023</v>
          </cell>
          <cell r="AU31">
            <v>908882.67600000021</v>
          </cell>
          <cell r="AV31">
            <v>933422.50825200009</v>
          </cell>
          <cell r="AW31">
            <v>956758.07095830003</v>
          </cell>
          <cell r="AX31">
            <v>980677.02273225749</v>
          </cell>
          <cell r="AY31">
            <v>1005193.9483005638</v>
          </cell>
          <cell r="AZ31">
            <v>1030323.7970080778</v>
          </cell>
          <cell r="BA31">
            <v>1056081.8919332798</v>
          </cell>
          <cell r="BB31">
            <v>1082483.9392316118</v>
          </cell>
          <cell r="BC31">
            <v>1109546.0377124019</v>
          </cell>
          <cell r="BE31">
            <v>1173184.0524598435</v>
          </cell>
          <cell r="BG31">
            <v>129379.53600000001</v>
          </cell>
          <cell r="BH31">
            <v>132872.78347200001</v>
          </cell>
          <cell r="BI31">
            <v>136460.34862574399</v>
          </cell>
          <cell r="BJ31">
            <v>139871.85734138757</v>
          </cell>
          <cell r="BK31">
            <v>143368.65377492225</v>
          </cell>
          <cell r="BL31">
            <v>146952.87011929529</v>
          </cell>
          <cell r="BM31">
            <v>150626.69187227765</v>
          </cell>
          <cell r="BN31">
            <v>154392.35916908458</v>
          </cell>
          <cell r="BO31">
            <v>158252.16814831167</v>
          </cell>
          <cell r="BP31">
            <v>162208.47235201945</v>
          </cell>
        </row>
        <row r="32">
          <cell r="E32" t="str">
            <v>PalmGrupp OÜ - 2Hobujaama 12/14, TallinnKoondpakkumine</v>
          </cell>
          <cell r="F32">
            <v>16816</v>
          </cell>
          <cell r="G32">
            <v>0</v>
          </cell>
          <cell r="H32">
            <v>16816</v>
          </cell>
          <cell r="I32">
            <v>100</v>
          </cell>
          <cell r="K32">
            <v>13.8</v>
          </cell>
          <cell r="L32">
            <v>0.1</v>
          </cell>
          <cell r="M32">
            <v>0.31</v>
          </cell>
          <cell r="N32">
            <v>0.3</v>
          </cell>
          <cell r="O32">
            <v>0.3</v>
          </cell>
          <cell r="P32">
            <v>0.65</v>
          </cell>
          <cell r="Q32">
            <v>0.04</v>
          </cell>
          <cell r="S32">
            <v>15.500000000000002</v>
          </cell>
          <cell r="T32">
            <v>260648.00000000003</v>
          </cell>
          <cell r="U32">
            <v>242.52230000000003</v>
          </cell>
          <cell r="W32">
            <v>0.7</v>
          </cell>
          <cell r="X32">
            <v>1.3660000000000001</v>
          </cell>
          <cell r="Y32">
            <v>0.5</v>
          </cell>
          <cell r="Z32">
            <v>0.83</v>
          </cell>
          <cell r="AA32">
            <v>3.5999999999999997E-2</v>
          </cell>
          <cell r="AB32">
            <v>0.2</v>
          </cell>
          <cell r="AD32">
            <v>2.266</v>
          </cell>
          <cell r="AE32">
            <v>38105.055999999997</v>
          </cell>
          <cell r="AF32">
            <v>35.455195599999996</v>
          </cell>
          <cell r="AH32">
            <v>17.766000000000002</v>
          </cell>
          <cell r="AI32">
            <v>3.5532000000000004</v>
          </cell>
          <cell r="AJ32">
            <v>21.319200000000002</v>
          </cell>
          <cell r="AK32">
            <v>358503.66720000003</v>
          </cell>
          <cell r="AL32">
            <v>4302044.0064000003</v>
          </cell>
          <cell r="AM32">
            <v>67312361.750538245</v>
          </cell>
          <cell r="AO32">
            <v>1</v>
          </cell>
          <cell r="AQ32">
            <v>0</v>
          </cell>
          <cell r="AR32">
            <v>28361957.665906608</v>
          </cell>
          <cell r="AT32">
            <v>3127776.0000000005</v>
          </cell>
          <cell r="AU32">
            <v>3212225.952</v>
          </cell>
          <cell r="AV32">
            <v>3298956.0527039999</v>
          </cell>
          <cell r="AW32">
            <v>3381429.9540215996</v>
          </cell>
          <cell r="AX32">
            <v>3465965.7028721394</v>
          </cell>
          <cell r="AY32">
            <v>3552614.8454439426</v>
          </cell>
          <cell r="AZ32">
            <v>3641430.2165800408</v>
          </cell>
          <cell r="BA32">
            <v>3732465.9719945416</v>
          </cell>
          <cell r="BB32">
            <v>3825777.6212944048</v>
          </cell>
          <cell r="BC32">
            <v>3921422.0618267646</v>
          </cell>
          <cell r="BE32">
            <v>4146335.2303835065</v>
          </cell>
          <cell r="BG32">
            <v>457260.67199999996</v>
          </cell>
          <cell r="BH32">
            <v>469606.7101439999</v>
          </cell>
          <cell r="BI32">
            <v>482286.09131788783</v>
          </cell>
          <cell r="BJ32">
            <v>494343.24360083498</v>
          </cell>
          <cell r="BK32">
            <v>506701.82469085581</v>
          </cell>
          <cell r="BL32">
            <v>519369.37030812714</v>
          </cell>
          <cell r="BM32">
            <v>532353.60456583032</v>
          </cell>
          <cell r="BN32">
            <v>545662.44467997598</v>
          </cell>
          <cell r="BO32">
            <v>559304.00579697534</v>
          </cell>
          <cell r="BP32">
            <v>573286.6059418997</v>
          </cell>
        </row>
      </sheetData>
      <sheetData sheetId="2">
        <row r="1">
          <cell r="B1">
            <v>3.95E-2</v>
          </cell>
        </row>
        <row r="2">
          <cell r="B2">
            <v>287.60241841678067</v>
          </cell>
        </row>
      </sheetData>
      <sheetData sheetId="3"/>
      <sheetData sheetId="4"/>
      <sheetData sheetId="5"/>
      <sheetData sheetId="6"/>
      <sheetData sheetId="7">
        <row r="1">
          <cell r="F1" t="str">
            <v>Üüripind (m2)</v>
          </cell>
          <cell r="G1" t="str">
            <v>Arhitektuur, lähiümbrus ja teised rentnikud</v>
          </cell>
          <cell r="H1" t="str">
            <v>Kommentaar</v>
          </cell>
          <cell r="I1" t="str">
            <v>Asukoha sobivus</v>
          </cell>
          <cell r="J1" t="str">
            <v>kommentaar</v>
          </cell>
          <cell r="K1" t="str">
            <v>Ruumilahendus</v>
          </cell>
          <cell r="L1" t="str">
            <v>kommentaar</v>
          </cell>
        </row>
        <row r="2">
          <cell r="E2" t="str">
            <v xml:space="preserve">E.L.L. Kinnisvara AS / Smuuli Kinnisvara OÜJ.Smuuli tee 1, TallinnMTA üüripind </v>
          </cell>
          <cell r="F2">
            <v>7530</v>
          </cell>
          <cell r="G2">
            <v>2</v>
          </cell>
          <cell r="H2" t="str">
            <v>Välisilmelt jätab korterelamu mulje</v>
          </cell>
          <cell r="I2">
            <v>2</v>
          </cell>
          <cell r="J2" t="str">
            <v>ainult bussiliiklus, 
lähiümbruses ei ole büroosid</v>
          </cell>
          <cell r="K2">
            <v>0</v>
          </cell>
          <cell r="L2" t="str">
            <v>Materjal puudub</v>
          </cell>
        </row>
        <row r="3">
          <cell r="E3" t="str">
            <v>E.L.L. Kinnisvara AS / Smuuli Kinnisvara OÜJ.Smuuli tee 1, TallinnStat üüripind</v>
          </cell>
          <cell r="F3">
            <v>4810</v>
          </cell>
          <cell r="G3">
            <v>2</v>
          </cell>
          <cell r="H3" t="str">
            <v>Materjal puudub</v>
          </cell>
          <cell r="I3">
            <v>1</v>
          </cell>
          <cell r="K3">
            <v>0</v>
          </cell>
          <cell r="L3" t="str">
            <v>Materjal puudub</v>
          </cell>
        </row>
        <row r="4">
          <cell r="E4" t="str">
            <v>E.L.L. Kinnisvara AS / Smuuli Kinnisvara OÜJ.Smuuli tee 1, TallinnKoondpakkumine</v>
          </cell>
          <cell r="F4">
            <v>12340</v>
          </cell>
          <cell r="G4">
            <v>2</v>
          </cell>
          <cell r="H4" t="str">
            <v>Materjal puudub</v>
          </cell>
          <cell r="I4">
            <v>1.6102106969205834</v>
          </cell>
          <cell r="K4">
            <v>0</v>
          </cell>
        </row>
        <row r="5">
          <cell r="E5" t="str">
            <v xml:space="preserve">E.L.L. Kinnisvara AS / Rannamõisa Kinnisvara OÜRannamõisa 4a, TallinnMTA üüripind </v>
          </cell>
          <cell r="F5">
            <v>7530</v>
          </cell>
          <cell r="G5">
            <v>2</v>
          </cell>
          <cell r="H5" t="str">
            <v>Õismäe liiklussõlm on probleemne, kesklinnast liialt kaugel</v>
          </cell>
          <cell r="I5">
            <v>2</v>
          </cell>
          <cell r="J5" t="str">
            <v>Õismäe liiklussõlm on probleemne, kesklinnast liialt kaugel</v>
          </cell>
          <cell r="K5">
            <v>0</v>
          </cell>
          <cell r="L5" t="str">
            <v>Sarnane Smuuli teele pakutavale lahendusele</v>
          </cell>
        </row>
        <row r="6">
          <cell r="E6" t="str">
            <v>E.L.L. Kinnisvara AS / Rannamõisa Kinnisvara OÜRannamõisa 4a, TallinnStat üüripind</v>
          </cell>
          <cell r="F6">
            <v>4810</v>
          </cell>
          <cell r="G6">
            <v>2</v>
          </cell>
          <cell r="H6" t="str">
            <v>Materjal puudub</v>
          </cell>
          <cell r="I6">
            <v>2</v>
          </cell>
          <cell r="K6">
            <v>0</v>
          </cell>
          <cell r="L6" t="str">
            <v>Materjal puudub</v>
          </cell>
        </row>
        <row r="7">
          <cell r="E7" t="str">
            <v>E.L.L. Kinnisvara AS / Rannamõisa Kinnisvara OÜRannamõisa 4a, TallinnKoondpakkumine</v>
          </cell>
          <cell r="F7">
            <v>12340</v>
          </cell>
          <cell r="G7">
            <v>2</v>
          </cell>
          <cell r="I7">
            <v>2</v>
          </cell>
          <cell r="K7">
            <v>0</v>
          </cell>
        </row>
        <row r="8">
          <cell r="E8" t="str">
            <v xml:space="preserve">E.L.L. Kinnisvara AS / AS JärvevanaValukoja 24, TallinnMTA üüripind </v>
          </cell>
          <cell r="F8">
            <v>7530</v>
          </cell>
          <cell r="G8">
            <v>1</v>
          </cell>
          <cell r="H8" t="str">
            <v>Kaks eraldi maja.</v>
          </cell>
          <cell r="I8">
            <v>1</v>
          </cell>
          <cell r="J8" t="str">
            <v>Ainult bussiliiklus</v>
          </cell>
          <cell r="K8">
            <v>0</v>
          </cell>
          <cell r="L8" t="str">
            <v>Materjal puudub</v>
          </cell>
        </row>
        <row r="9">
          <cell r="E9" t="str">
            <v>E.L.L. Kinnisvara AS / AS JärvevanaValukoja 24, TallinnStat üüripind</v>
          </cell>
          <cell r="F9">
            <v>4810</v>
          </cell>
          <cell r="G9">
            <v>1</v>
          </cell>
          <cell r="H9" t="str">
            <v>Materjal puudub</v>
          </cell>
          <cell r="I9">
            <v>1</v>
          </cell>
          <cell r="K9">
            <v>0</v>
          </cell>
          <cell r="L9" t="str">
            <v>Materjal puudub</v>
          </cell>
        </row>
        <row r="10">
          <cell r="E10" t="str">
            <v>E.L.L. Kinnisvara AS / AS JärvevanaValukoja 24, TallinnKoondpakkumine</v>
          </cell>
          <cell r="F10">
            <v>12340</v>
          </cell>
          <cell r="G10">
            <v>1</v>
          </cell>
          <cell r="I10">
            <v>1</v>
          </cell>
          <cell r="K10">
            <v>0</v>
          </cell>
        </row>
        <row r="11">
          <cell r="E11" t="str">
            <v>AS YIT Ehitus / Ühiselamu Projekt OÜPärnu mnt 156/Vaari 1, TallinnKoondpakkumine</v>
          </cell>
          <cell r="F11">
            <v>12388</v>
          </cell>
          <cell r="G11">
            <v>3</v>
          </cell>
          <cell r="H11" t="str">
            <v>MTA: Välisilme on sulandunud piirkonna teiste hoonetega, ei ole esilekutsuv ning tüüpilisele büroopinnale sobilik.
Stat</v>
          </cell>
          <cell r="I11">
            <v>3</v>
          </cell>
          <cell r="J11" t="str">
            <v>MTA: väljasõidul vasakpööre on probleemne kuid
 see on lahendatav rajatava ristmikuga.
 Koostöö partner PPA lähedal. 
Linna saabujatele lihtne leida
Stat</v>
          </cell>
          <cell r="K11">
            <v>3</v>
          </cell>
          <cell r="L11" t="str">
            <v xml:space="preserve">MTA: puudub klienditeeninduse saal
Stat: - arhiiviruumid hajutatud
- pikim osa mööda Pärnu mnt (müra, saaste)
- vasak poolne tagumine osa pime
- väikseid juhi kabinette raske/võimatu projekteerida struktuuri üksuste juurde
- I k puudub teabekeskus
</v>
          </cell>
        </row>
        <row r="12">
          <cell r="E12" t="str">
            <v xml:space="preserve">Zelluloosi Kinnisvara OÜTartu mnt 80j, TallinnMTA üüripind </v>
          </cell>
          <cell r="F12">
            <v>7355</v>
          </cell>
          <cell r="G12">
            <v>2</v>
          </cell>
          <cell r="H12" t="str">
            <v>MTA: Harjumatu, moderne kuid samas väga huvitav. Mõjub värskendavalt, äratab maksumaksjas huvi ning tuletab meelde kohustusi.
Samas kahtlus kas reaalselt ka teostatav</v>
          </cell>
          <cell r="I12">
            <v>4</v>
          </cell>
          <cell r="J12" t="str">
            <v>MTA: Väga hea logistiline juurdepääs(buss, tramm, maaliinide bussijaam, lennujaam-õhuväravad)Lähedal Tolli teeninduskeskus ja  postiteenused.Kaba liikumise tsenter</v>
          </cell>
          <cell r="K12">
            <v>2</v>
          </cell>
          <cell r="L12" t="str">
            <v>ühiskasutuses olevad ruumid on kahe üksuse vahel üldises kasutamises.Ühised koridorid. Turvarisk</v>
          </cell>
        </row>
        <row r="13">
          <cell r="E13" t="str">
            <v>Zelluloosi Kinnisvara OÜTartu mnt 80j, TallinnStat üüripind</v>
          </cell>
          <cell r="F13">
            <v>4670</v>
          </cell>
          <cell r="G13">
            <v>3</v>
          </cell>
          <cell r="H13" t="str">
            <v>Ühised koridorid ja ühiskasutuses ruumid on turvarisk</v>
          </cell>
          <cell r="I13">
            <v>3</v>
          </cell>
          <cell r="K13">
            <v>2</v>
          </cell>
          <cell r="L13" t="str">
            <v>STAT:
- I k teabekeskusesse ebamugav sissepääs ja MTA uurimisosakonnaga ühel korrusel
- II k tööruumid ilma päevavalguseta- ei saa töökohti planeerida
- väikseid juhi kabinette raske struktuuriüksuste juurde projekteerida
- üks suur printimisruum
- korrus</v>
          </cell>
        </row>
        <row r="14">
          <cell r="E14" t="str">
            <v>Zelluloosi Kinnisvara OÜTartu mnt 80j, TallinnKoondpakkumine</v>
          </cell>
          <cell r="F14">
            <v>12025</v>
          </cell>
          <cell r="G14">
            <v>2.3883575883575885</v>
          </cell>
          <cell r="I14">
            <v>3.6116424116424115</v>
          </cell>
          <cell r="K14">
            <v>2</v>
          </cell>
        </row>
        <row r="15">
          <cell r="E15" t="str">
            <v xml:space="preserve">Fausto Kinnisvara OÜTartu mnt 80p, TallinnMTA üüripind </v>
          </cell>
          <cell r="F15">
            <v>7588</v>
          </cell>
          <cell r="G15">
            <v>3</v>
          </cell>
          <cell r="H15" t="str">
            <v>madalam osa liiga massiivne</v>
          </cell>
          <cell r="I15">
            <v>4</v>
          </cell>
          <cell r="J15" t="str">
            <v>Väga hea logistiline juurdepääs(buss, tramm, maaliinide bussijaam, lennujaam-õhuväravad)Lähedal Tolli teeninduskeskus ja  postiteenused.Kabaküla- kaupade liikumise tsenter</v>
          </cell>
          <cell r="K15">
            <v>2</v>
          </cell>
          <cell r="L15" t="str">
            <v>kabinetid jäävad pimedaks palju kunstvalgustust</v>
          </cell>
        </row>
        <row r="16">
          <cell r="E16" t="str">
            <v>Fausto Kinnisvara OÜTartu mnt 80p, TallinnStat üüripind</v>
          </cell>
          <cell r="F16">
            <v>4847</v>
          </cell>
          <cell r="G16">
            <v>2</v>
          </cell>
          <cell r="H16" t="str">
            <v>Ühised koridorid turvarisk</v>
          </cell>
          <cell r="I16">
            <v>3</v>
          </cell>
          <cell r="K16">
            <v>1</v>
          </cell>
          <cell r="L16" t="str">
            <v xml:space="preserve">- sügavad pinnad, suures osas puudub päevavalgus
- printimise ruum 40 m2, tegelikult vajalik väikseid ruume vastavalt struktuuriüksustele
- MTAga ühine sissepääs
- 2 lifti ei ole piisav
- pole võimalik projekteerida väikseid juhi kabinette
</v>
          </cell>
        </row>
        <row r="17">
          <cell r="E17" t="str">
            <v>Fausto Kinnisvara OÜTartu mnt 80p, TallinnKoondpakkumine</v>
          </cell>
          <cell r="F17">
            <v>12435</v>
          </cell>
          <cell r="G17">
            <v>2.6102131081624447</v>
          </cell>
          <cell r="I17">
            <v>3.6102131081624447</v>
          </cell>
          <cell r="K17">
            <v>1.6102131081624447</v>
          </cell>
        </row>
        <row r="18">
          <cell r="E18" t="str">
            <v xml:space="preserve">BC 25 OÜVäike-Paala 1, TallinnMTA üüripind </v>
          </cell>
          <cell r="F18">
            <v>8523</v>
          </cell>
          <cell r="G18">
            <v>3</v>
          </cell>
          <cell r="H18" t="str">
            <v>Kaob teiste hulka ära, liialt  linna ääres</v>
          </cell>
          <cell r="I18">
            <v>2</v>
          </cell>
          <cell r="J18" t="str">
            <v>Bussiühendus on kehv, positiivne on tramm</v>
          </cell>
          <cell r="K18">
            <v>2</v>
          </cell>
          <cell r="L18" t="str">
            <v>ühised vahekoridori pinnad, ei ole eraldatust</v>
          </cell>
        </row>
        <row r="19">
          <cell r="E19" t="str">
            <v>BC 25 OÜVäike-Paala 1, TallinnStat üüripind</v>
          </cell>
          <cell r="F19">
            <v>3880</v>
          </cell>
          <cell r="G19">
            <v>2</v>
          </cell>
          <cell r="H19" t="str">
            <v xml:space="preserve">Arhitektuuri kirjeldus puudub
- ebameeldiv naabrus
- ühised koridorid- turvarisk
</v>
          </cell>
          <cell r="I19">
            <v>1</v>
          </cell>
          <cell r="K19">
            <v>2</v>
          </cell>
          <cell r="L19" t="str">
            <v xml:space="preserve">-I k töötajatel tuleb läbi käia teabekeskusest
- 2 lifti ei ole piisav
- väikseid juhi kabinette raske struktuuriüksuste juurde projekteerida
- MTAga ühine sissepääs
</v>
          </cell>
        </row>
        <row r="20">
          <cell r="E20" t="str">
            <v>BC 25 OÜVäike-Paala 1, TallinnKoondpakkumine</v>
          </cell>
          <cell r="F20">
            <v>12403</v>
          </cell>
          <cell r="G20">
            <v>2.6871724582762235</v>
          </cell>
          <cell r="I20">
            <v>1.6871724582762235</v>
          </cell>
          <cell r="K20">
            <v>2</v>
          </cell>
        </row>
        <row r="21">
          <cell r="E21" t="str">
            <v>FB Baltic Holding OÜLiimi tn 4, TallinnKoondpakkumine</v>
          </cell>
          <cell r="F21">
            <v>12678</v>
          </cell>
          <cell r="G21">
            <v>1.5</v>
          </cell>
          <cell r="H21" t="str">
            <v>MTA:Oleks nagu kaks ühiselamu hoonet kõrvuti. Ei ole soliidne ega usaldusväärne. Kaks eraldi maja, mis tähendaks seda et võiksime samadel koghtadel Endlas jätkata - Hinne 1
Stat: Tööstuspiirkond, väljavaade kehv ; Hinne 2</v>
          </cell>
          <cell r="I21">
            <v>2.5</v>
          </cell>
          <cell r="J21" t="str">
            <v>MTA: Jätab mahajäetu mulje; hinne 2
Stat: Tööstuspiirkond, väljavaade kehv; hinne 3</v>
          </cell>
          <cell r="K21">
            <v>2</v>
          </cell>
          <cell r="L21" t="str">
            <v>MTA: Ruumid on ühiskasutuses, kehvad plaani materjalid
Stat: - pikk ja sügav maja, keskmine osa pime
- väikseid juhi kabinette raske struktuuriüksuste juurde projekteerida
- MTAga ühine sissepääs</v>
          </cell>
        </row>
        <row r="22">
          <cell r="E22" t="str">
            <v>Kaamos Kinnisvara OÜ / Kaamos Ehitus OÜ / Vindor Holding OÜTatari 51, TallinnStat üüripind</v>
          </cell>
          <cell r="F22">
            <v>4626</v>
          </cell>
          <cell r="G22">
            <v>4</v>
          </cell>
          <cell r="I22">
            <v>4</v>
          </cell>
          <cell r="J22" t="str">
            <v>Kesklinn, igast suunast võrdne ligipääs</v>
          </cell>
          <cell r="K22">
            <v>4</v>
          </cell>
          <cell r="L22" t="str">
            <v>+ läbi korruste ühtne funktsionaalsus
+ sobiliku suurusega korrused
- juhi kabinette raske paigutada struktuuriüksuste juurde</v>
          </cell>
        </row>
        <row r="23">
          <cell r="E23" t="str">
            <v>Kawe Group AS / Ühiselamu Projekt OÜPärnu mnt 156/Vaari 1, TallinnKoondpakkumine</v>
          </cell>
          <cell r="F23">
            <v>12114</v>
          </cell>
          <cell r="G23">
            <v>3.5</v>
          </cell>
          <cell r="H23" t="str">
            <v>MTA: Välisilme on sulandunud piirkonna teiste hoonetega, ei ole esilekutsuv ning tüüpilisele büroopinnale sobilik. Hinne 4
Stat: Hinne 3</v>
          </cell>
          <cell r="I23">
            <v>3.5</v>
          </cell>
          <cell r="J23" t="str">
            <v xml:space="preserve">
MTA: Tööle- ja -ärasõit raskendatud
(vaska pööre); hinne 4
Stat: Hinne 3</v>
          </cell>
          <cell r="K23">
            <v>2.5</v>
          </cell>
          <cell r="L23" t="str">
            <v>MTA: evakatsiooni teed koos MTAga, turvalisus. Tehtud ühispakkumine mistõttu ei selgu MTA ruumide osa; hinne 3
Stat: - pikim osa mööda Pärnu mnt (müra, saaste)
- teabekeskus II korrusel
- SA majaosapeal on MTA silt
- üks osakond (AKO, ITO, ESO) paiknevad</v>
          </cell>
        </row>
        <row r="24">
          <cell r="E24" t="str">
            <v>Kawe Group AS / Ühiselamu Projekt OÜPärnu mnt 156/Vaari 1, TallinnStat üüripind</v>
          </cell>
          <cell r="F24">
            <v>4733</v>
          </cell>
          <cell r="G24">
            <v>4</v>
          </cell>
          <cell r="I24">
            <v>3</v>
          </cell>
          <cell r="K24">
            <v>3</v>
          </cell>
          <cell r="L24" t="str">
            <v>- pikim osa mööda Pärnu mnt (müra, saaste)
- üks osakond paikneb läbi mitme korruse</v>
          </cell>
        </row>
        <row r="25">
          <cell r="E25" t="str">
            <v>Ambler Properties OÜEndla 15/Lõkke 2, TallinnStat üüripind</v>
          </cell>
          <cell r="F25">
            <v>4879</v>
          </cell>
          <cell r="G25">
            <v>2</v>
          </cell>
          <cell r="H25" t="str">
            <v>Hoone arhitektuur ei vasta ootustele</v>
          </cell>
          <cell r="I25">
            <v>4</v>
          </cell>
          <cell r="K25">
            <v>1</v>
          </cell>
          <cell r="L25" t="str">
            <v xml:space="preserve">- töö SA ruumiprogrammiga on tegemata
- olemasolev ruumiprogramm ei vasta SA vajadustele (VI k näidiskorrus)
- koridoride suur osakaal
- ei ole võimalik väikseid juhikabinette projekteerida
- puuduvad väiksed nõupidamiste boksid ja puhkeruum/kööginurgad 
</v>
          </cell>
        </row>
        <row r="26">
          <cell r="E26" t="str">
            <v>ViaCerta OÜTartu mnt 83, TallinnStat üüripind</v>
          </cell>
          <cell r="F26">
            <v>4634.8999999999996</v>
          </cell>
          <cell r="G26">
            <v>4</v>
          </cell>
          <cell r="I26">
            <v>3</v>
          </cell>
          <cell r="K26">
            <v>4</v>
          </cell>
          <cell r="L26" t="str">
            <v xml:space="preserve"> VIII k korrusel (parim vaade) on teine rentnik
+  võimaldab projekteerida väikeseid juhikabinette
- nõupidamiste ruumid ei asetse proportsionaalselt vastavalt struktuuriüksustele
</v>
          </cell>
        </row>
        <row r="27">
          <cell r="E27" t="str">
            <v>Solution Management OÜMustamäe tee 24Stat üüripind</v>
          </cell>
          <cell r="F27">
            <v>4829</v>
          </cell>
          <cell r="G27">
            <v>4</v>
          </cell>
          <cell r="I27">
            <v>3</v>
          </cell>
          <cell r="K27">
            <v>4</v>
          </cell>
          <cell r="L27" t="str">
            <v>- printimise ruum 56,3 m2, tegelikult vajalik väikseid ruume vastavalt struktuuriüksustele ja korruste arvule
- mõnel korrusel väikeste juhikabinettide paigutamine struktuuriüksuste kõrvale raskendatud
- I k Teabekeskuse ja nõupidamisruumide ühendus SA te</v>
          </cell>
        </row>
        <row r="28">
          <cell r="E28" t="str">
            <v>PalmGrupp OÜHobujaama 12/14, TallinnStat üüripind</v>
          </cell>
          <cell r="F28">
            <v>4993</v>
          </cell>
          <cell r="G28">
            <v>3</v>
          </cell>
          <cell r="H28" t="str">
            <v>Hoones palju erinevaid rentnikke</v>
          </cell>
          <cell r="I28">
            <v>4</v>
          </cell>
          <cell r="J28" t="str">
            <v>Kesklinn, igast suunast võrdne ligipääs</v>
          </cell>
          <cell r="K28">
            <v>4</v>
          </cell>
          <cell r="L28" t="str">
            <v>+ palju valgust
+ hea pinnaligendus
+ Teabekeskuse hea asukoht
+ mitmeid katuseterrasse</v>
          </cell>
        </row>
        <row r="29">
          <cell r="E29" t="str">
            <v xml:space="preserve">PalmGrupp OÜ - 2Hobujaama 12/14, TallinnMTA üüripind </v>
          </cell>
          <cell r="F29">
            <v>12058</v>
          </cell>
          <cell r="G29">
            <v>2</v>
          </cell>
          <cell r="H29" t="str">
            <v>sobilik ärihoonele. Avaldab mõttetuid keelepekse, et miksmaksumaksja raha kulutades sellisesse paika büroopind on rajatud.</v>
          </cell>
          <cell r="I29">
            <v>2</v>
          </cell>
          <cell r="J29" t="str">
            <v xml:space="preserve"> 
Kõik transportvahendid liiguvad kesklinna kokkuKui arvestada, et kõige rohkem  kurikaelu liigub, siis suur turvarisk</v>
          </cell>
          <cell r="K29">
            <v>2</v>
          </cell>
          <cell r="L29" t="str">
            <v>äriruumid ja büroopindade samad sissekäigud, plaanid segased, Ruumilahendus pakutud kogu MTA pinnale koos PMTK ruumivajadusega. MTA ei soovi äripindadega smasse hoonesse büroopinda. MTA näeb sellistes  pakkumises turvariske</v>
          </cell>
        </row>
        <row r="30">
          <cell r="E30" t="str">
            <v>PalmGrupp OÜ - 2Hobujaama 12/14, TallinnStat üüripind</v>
          </cell>
          <cell r="F30">
            <v>4758</v>
          </cell>
          <cell r="G30">
            <v>3</v>
          </cell>
          <cell r="H30" t="str">
            <v>Stat: Hoones palju erinevaid rentnikke</v>
          </cell>
          <cell r="I30">
            <v>4</v>
          </cell>
          <cell r="J30" t="str">
            <v>Stat: Kesklinn, igast suunast võrdne ligipääs</v>
          </cell>
          <cell r="K30">
            <v>4</v>
          </cell>
          <cell r="L30" t="str">
            <v>Stat: + palju valgust
+ hea pinnaligendus
+ Teabekeskuse hea asukoht
+ mitmeid katuseterrasse</v>
          </cell>
        </row>
        <row r="31">
          <cell r="E31" t="str">
            <v>PalmGrupp OÜ - 2Hobujaama 12/14, TallinnKoondpakkumine</v>
          </cell>
          <cell r="F31">
            <v>16816</v>
          </cell>
          <cell r="G31">
            <v>2.2829448144624167</v>
          </cell>
          <cell r="I31">
            <v>2.5658896289248334</v>
          </cell>
          <cell r="K31">
            <v>2.5658896289248334</v>
          </cell>
        </row>
      </sheetData>
      <sheetData sheetId="8">
        <row r="1">
          <cell r="B1" t="str">
            <v>Haldusfirma sertifikaat</v>
          </cell>
          <cell r="C1" t="str">
            <v>punktid</v>
          </cell>
          <cell r="D1" t="str">
            <v>haldaja kutsetunnistus</v>
          </cell>
          <cell r="E1" t="str">
            <v>punktid</v>
          </cell>
          <cell r="F1" t="str">
            <v>halduse punktid kokku</v>
          </cell>
          <cell r="H1" t="str">
            <v>Arendaja kogemus (tk)</v>
          </cell>
          <cell r="I1" t="str">
            <v>punktid</v>
          </cell>
          <cell r="J1" t="str">
            <v>Arendaja kogemus (m2)</v>
          </cell>
          <cell r="K1" t="str">
            <v>punktid</v>
          </cell>
          <cell r="L1" t="str">
            <v>Arendaja projektijuhi kogemus (tk)</v>
          </cell>
          <cell r="M1" t="str">
            <v>punktid</v>
          </cell>
          <cell r="N1" t="str">
            <v>Arendaja projektijuhi kogemus (m2)</v>
          </cell>
          <cell r="O1" t="str">
            <v>punktid</v>
          </cell>
          <cell r="P1" t="str">
            <v>arenduse punktid kokku</v>
          </cell>
        </row>
        <row r="2">
          <cell r="A2" t="str">
            <v>E.L.L. Kinnisvara AS / Smuuli Kinnisvara OÜ</v>
          </cell>
          <cell r="B2">
            <v>3</v>
          </cell>
          <cell r="C2">
            <v>1</v>
          </cell>
          <cell r="D2">
            <v>3</v>
          </cell>
          <cell r="E2">
            <v>0.75</v>
          </cell>
          <cell r="F2">
            <v>0.875</v>
          </cell>
          <cell r="H2">
            <v>5</v>
          </cell>
          <cell r="I2">
            <v>1</v>
          </cell>
          <cell r="J2">
            <v>42893.2</v>
          </cell>
          <cell r="K2">
            <v>1</v>
          </cell>
          <cell r="L2">
            <v>2</v>
          </cell>
          <cell r="M2">
            <v>0.4</v>
          </cell>
          <cell r="N2">
            <v>24644.6</v>
          </cell>
          <cell r="O2">
            <v>0.47130617708930961</v>
          </cell>
          <cell r="P2">
            <v>0.71782654427232739</v>
          </cell>
        </row>
        <row r="3">
          <cell r="A3" t="str">
            <v>E.L.L. Kinnisvara AS / Rannamõisa Kinnisvara OÜ</v>
          </cell>
          <cell r="B3">
            <v>3</v>
          </cell>
          <cell r="C3">
            <v>1</v>
          </cell>
          <cell r="D3">
            <v>3</v>
          </cell>
          <cell r="E3">
            <v>0.75</v>
          </cell>
          <cell r="F3">
            <v>0.875</v>
          </cell>
          <cell r="H3">
            <v>5</v>
          </cell>
          <cell r="I3">
            <v>1</v>
          </cell>
          <cell r="J3">
            <v>42893.2</v>
          </cell>
          <cell r="K3">
            <v>1</v>
          </cell>
          <cell r="L3">
            <v>2</v>
          </cell>
          <cell r="M3">
            <v>0.4</v>
          </cell>
          <cell r="N3">
            <v>24644.6</v>
          </cell>
          <cell r="O3">
            <v>0.47130617708930961</v>
          </cell>
          <cell r="P3">
            <v>0.71782654427232739</v>
          </cell>
        </row>
        <row r="4">
          <cell r="A4" t="str">
            <v>E.L.L. Kinnisvara AS / AS Järvevana</v>
          </cell>
          <cell r="B4">
            <v>3</v>
          </cell>
          <cell r="C4">
            <v>1</v>
          </cell>
          <cell r="D4">
            <v>3</v>
          </cell>
          <cell r="E4">
            <v>0.75</v>
          </cell>
          <cell r="F4">
            <v>0.875</v>
          </cell>
          <cell r="H4">
            <v>5</v>
          </cell>
          <cell r="I4">
            <v>1</v>
          </cell>
          <cell r="J4">
            <v>42893.2</v>
          </cell>
          <cell r="K4">
            <v>1</v>
          </cell>
          <cell r="L4">
            <v>2</v>
          </cell>
          <cell r="M4">
            <v>0.4</v>
          </cell>
          <cell r="N4">
            <v>24644.6</v>
          </cell>
          <cell r="O4">
            <v>0.47130617708930961</v>
          </cell>
          <cell r="P4">
            <v>0.71782654427232739</v>
          </cell>
        </row>
        <row r="5">
          <cell r="A5" t="str">
            <v>AS YIT Ehitus / Ühiselamu Projekt OÜ</v>
          </cell>
          <cell r="B5">
            <v>3</v>
          </cell>
          <cell r="C5">
            <v>1</v>
          </cell>
          <cell r="D5">
            <v>4</v>
          </cell>
          <cell r="E5">
            <v>1</v>
          </cell>
          <cell r="F5">
            <v>1</v>
          </cell>
          <cell r="H5">
            <v>2</v>
          </cell>
          <cell r="I5">
            <v>0.4</v>
          </cell>
          <cell r="J5">
            <v>21100.7</v>
          </cell>
          <cell r="K5">
            <v>0.49193578469314486</v>
          </cell>
          <cell r="L5">
            <v>2</v>
          </cell>
          <cell r="M5">
            <v>0.4</v>
          </cell>
          <cell r="N5">
            <v>23040.9</v>
          </cell>
          <cell r="O5">
            <v>0.44063683304647161</v>
          </cell>
          <cell r="P5">
            <v>0.43314315443490409</v>
          </cell>
        </row>
        <row r="6">
          <cell r="A6" t="str">
            <v>Zelluloosi Kinnisvara OÜ</v>
          </cell>
          <cell r="B6">
            <v>0</v>
          </cell>
          <cell r="C6">
            <v>0</v>
          </cell>
          <cell r="D6">
            <v>4</v>
          </cell>
          <cell r="E6">
            <v>1</v>
          </cell>
          <cell r="F6">
            <v>0.5</v>
          </cell>
          <cell r="H6">
            <v>1</v>
          </cell>
          <cell r="I6">
            <v>0.2</v>
          </cell>
          <cell r="J6">
            <v>0</v>
          </cell>
          <cell r="K6">
            <v>0</v>
          </cell>
          <cell r="L6">
            <v>1</v>
          </cell>
          <cell r="M6">
            <v>0.2</v>
          </cell>
          <cell r="N6">
            <v>30000</v>
          </cell>
          <cell r="O6">
            <v>0.57372346528973039</v>
          </cell>
          <cell r="P6">
            <v>0.2434308663224326</v>
          </cell>
        </row>
        <row r="7">
          <cell r="A7" t="str">
            <v>Fausto Kinnisvara OÜ</v>
          </cell>
          <cell r="B7">
            <v>3</v>
          </cell>
          <cell r="C7">
            <v>1</v>
          </cell>
          <cell r="D7">
            <v>4</v>
          </cell>
          <cell r="E7">
            <v>1</v>
          </cell>
          <cell r="F7">
            <v>1</v>
          </cell>
          <cell r="H7">
            <v>2</v>
          </cell>
          <cell r="I7">
            <v>0.4</v>
          </cell>
          <cell r="J7">
            <v>13507.5</v>
          </cell>
          <cell r="K7">
            <v>0.31491005567316033</v>
          </cell>
          <cell r="L7">
            <v>3</v>
          </cell>
          <cell r="M7">
            <v>0.6</v>
          </cell>
          <cell r="N7">
            <v>13507.5</v>
          </cell>
          <cell r="O7">
            <v>0.25831899024670107</v>
          </cell>
          <cell r="P7">
            <v>0.39330726147996536</v>
          </cell>
        </row>
        <row r="8">
          <cell r="A8" t="str">
            <v>BC 25 OÜ</v>
          </cell>
          <cell r="B8">
            <v>3</v>
          </cell>
          <cell r="C8">
            <v>1</v>
          </cell>
          <cell r="D8">
            <v>4</v>
          </cell>
          <cell r="E8">
            <v>1</v>
          </cell>
          <cell r="F8">
            <v>1</v>
          </cell>
          <cell r="H8">
            <v>2</v>
          </cell>
          <cell r="I8">
            <v>0.4</v>
          </cell>
          <cell r="J8">
            <v>11617.400000000001</v>
          </cell>
          <cell r="K8">
            <v>0.27084479591170635</v>
          </cell>
          <cell r="L8">
            <v>2</v>
          </cell>
          <cell r="M8">
            <v>0.4</v>
          </cell>
          <cell r="N8">
            <v>12944.5</v>
          </cell>
          <cell r="O8">
            <v>0.24755211321476381</v>
          </cell>
          <cell r="P8">
            <v>0.32959922728161756</v>
          </cell>
        </row>
        <row r="9">
          <cell r="A9" t="str">
            <v>FB Baltic Holding OÜ</v>
          </cell>
          <cell r="B9">
            <v>3</v>
          </cell>
          <cell r="C9">
            <v>1</v>
          </cell>
          <cell r="D9">
            <v>4</v>
          </cell>
          <cell r="E9">
            <v>1</v>
          </cell>
          <cell r="F9">
            <v>1</v>
          </cell>
          <cell r="H9">
            <v>2</v>
          </cell>
          <cell r="I9">
            <v>0.4</v>
          </cell>
          <cell r="J9">
            <v>9106.5999999999985</v>
          </cell>
          <cell r="K9">
            <v>0.21230871093786427</v>
          </cell>
          <cell r="L9">
            <v>2</v>
          </cell>
          <cell r="M9">
            <v>0.4</v>
          </cell>
          <cell r="N9">
            <v>9106.5999999999985</v>
          </cell>
          <cell r="O9">
            <v>0.17415567030024859</v>
          </cell>
          <cell r="P9">
            <v>0.29661609530952826</v>
          </cell>
        </row>
        <row r="10">
          <cell r="A10" t="str">
            <v>Kaamos Kinnisvara OÜ / Kaamos Ehitus OÜ / Vindor Holding OÜ</v>
          </cell>
          <cell r="B10">
            <v>3</v>
          </cell>
          <cell r="C10">
            <v>1</v>
          </cell>
          <cell r="D10">
            <v>4</v>
          </cell>
          <cell r="E10">
            <v>1</v>
          </cell>
          <cell r="F10">
            <v>1</v>
          </cell>
          <cell r="H10">
            <v>1</v>
          </cell>
          <cell r="I10">
            <v>0.2</v>
          </cell>
          <cell r="J10">
            <v>27351</v>
          </cell>
          <cell r="K10">
            <v>0.6376535208378018</v>
          </cell>
          <cell r="L10">
            <v>1</v>
          </cell>
          <cell r="M10">
            <v>0.2</v>
          </cell>
          <cell r="N10">
            <v>27351</v>
          </cell>
          <cell r="O10">
            <v>0.52306368330464714</v>
          </cell>
          <cell r="P10">
            <v>0.39017930103561221</v>
          </cell>
        </row>
        <row r="11">
          <cell r="A11" t="str">
            <v>Kawe Group AS / Ühiselamu Projekt OÜ</v>
          </cell>
          <cell r="B11">
            <v>3</v>
          </cell>
          <cell r="C11">
            <v>1</v>
          </cell>
          <cell r="D11">
            <v>4</v>
          </cell>
          <cell r="E11">
            <v>1</v>
          </cell>
          <cell r="F11">
            <v>1</v>
          </cell>
          <cell r="H11">
            <v>1</v>
          </cell>
          <cell r="I11">
            <v>0.2</v>
          </cell>
          <cell r="J11">
            <v>6910.3</v>
          </cell>
          <cell r="K11">
            <v>0.16110479050292356</v>
          </cell>
          <cell r="L11">
            <v>5</v>
          </cell>
          <cell r="M11">
            <v>1</v>
          </cell>
          <cell r="N11">
            <v>30252.3</v>
          </cell>
          <cell r="O11">
            <v>0.57854847963281697</v>
          </cell>
          <cell r="P11">
            <v>0.48491331753393518</v>
          </cell>
        </row>
        <row r="12">
          <cell r="A12" t="str">
            <v>Ambler Properties OÜ</v>
          </cell>
          <cell r="B12">
            <v>3</v>
          </cell>
          <cell r="C12">
            <v>1</v>
          </cell>
          <cell r="D12">
            <v>4</v>
          </cell>
          <cell r="E12">
            <v>1</v>
          </cell>
          <cell r="F12">
            <v>1</v>
          </cell>
          <cell r="H12">
            <v>1</v>
          </cell>
          <cell r="I12">
            <v>0.2</v>
          </cell>
          <cell r="J12">
            <v>6441.5999999999995</v>
          </cell>
          <cell r="K12">
            <v>0.15017765053668181</v>
          </cell>
          <cell r="L12">
            <v>1</v>
          </cell>
          <cell r="M12">
            <v>0.2</v>
          </cell>
          <cell r="N12">
            <v>6441.5999999999995</v>
          </cell>
          <cell r="O12">
            <v>0.12318990246701089</v>
          </cell>
          <cell r="P12">
            <v>0.16834188825092317</v>
          </cell>
        </row>
        <row r="13">
          <cell r="A13" t="str">
            <v>ViaCerta OÜ</v>
          </cell>
          <cell r="B13">
            <v>3</v>
          </cell>
          <cell r="C13">
            <v>1</v>
          </cell>
          <cell r="D13">
            <v>4</v>
          </cell>
          <cell r="E13">
            <v>1</v>
          </cell>
          <cell r="F13">
            <v>1</v>
          </cell>
          <cell r="H13">
            <v>1</v>
          </cell>
          <cell r="I13">
            <v>0.2</v>
          </cell>
          <cell r="J13">
            <v>5092</v>
          </cell>
          <cell r="K13">
            <v>0.11871345574589913</v>
          </cell>
          <cell r="L13">
            <v>1</v>
          </cell>
          <cell r="M13">
            <v>0.2</v>
          </cell>
          <cell r="N13">
            <v>5092</v>
          </cell>
          <cell r="O13">
            <v>9.7379996175176897E-2</v>
          </cell>
          <cell r="P13">
            <v>0.15402336298026903</v>
          </cell>
        </row>
        <row r="14">
          <cell r="A14" t="str">
            <v>Solution Management OÜ</v>
          </cell>
          <cell r="B14">
            <v>3</v>
          </cell>
          <cell r="C14">
            <v>1</v>
          </cell>
          <cell r="D14">
            <v>4</v>
          </cell>
          <cell r="E14">
            <v>1</v>
          </cell>
          <cell r="F14">
            <v>1</v>
          </cell>
          <cell r="H14">
            <v>3</v>
          </cell>
          <cell r="I14">
            <v>0.6</v>
          </cell>
          <cell r="J14">
            <v>11606.5</v>
          </cell>
          <cell r="K14">
            <v>0.27059067637760764</v>
          </cell>
          <cell r="L14">
            <v>3</v>
          </cell>
          <cell r="M14">
            <v>0.6</v>
          </cell>
          <cell r="N14">
            <v>52290</v>
          </cell>
          <cell r="O14">
            <v>1</v>
          </cell>
          <cell r="P14">
            <v>0.61764766909440194</v>
          </cell>
        </row>
        <row r="15">
          <cell r="A15" t="str">
            <v>PalmGrupp OÜ</v>
          </cell>
          <cell r="B15">
            <v>3</v>
          </cell>
          <cell r="C15">
            <v>1</v>
          </cell>
          <cell r="D15">
            <v>3</v>
          </cell>
          <cell r="E15">
            <v>0.75</v>
          </cell>
          <cell r="F15">
            <v>0.875</v>
          </cell>
          <cell r="H15">
            <v>3</v>
          </cell>
          <cell r="I15">
            <v>0.6</v>
          </cell>
          <cell r="J15">
            <v>11606.5</v>
          </cell>
          <cell r="K15">
            <v>0.27059067637760764</v>
          </cell>
          <cell r="L15">
            <v>3</v>
          </cell>
          <cell r="M15">
            <v>0.6</v>
          </cell>
          <cell r="N15">
            <v>52290</v>
          </cell>
          <cell r="O15">
            <v>1</v>
          </cell>
          <cell r="P15">
            <v>0.61764766909440194</v>
          </cell>
        </row>
        <row r="16">
          <cell r="A16" t="str">
            <v>PalmGrupp OÜ - 2</v>
          </cell>
          <cell r="B16">
            <v>3</v>
          </cell>
          <cell r="C16">
            <v>1</v>
          </cell>
          <cell r="D16">
            <v>3</v>
          </cell>
          <cell r="E16">
            <v>0.75</v>
          </cell>
          <cell r="F16">
            <v>0.875</v>
          </cell>
          <cell r="H16">
            <v>3</v>
          </cell>
          <cell r="I16">
            <v>0.6</v>
          </cell>
          <cell r="J16">
            <v>11606.5</v>
          </cell>
          <cell r="K16">
            <v>0.27059067637760764</v>
          </cell>
          <cell r="L16">
            <v>3</v>
          </cell>
          <cell r="M16">
            <v>0.6</v>
          </cell>
          <cell r="N16">
            <v>52290</v>
          </cell>
          <cell r="O16">
            <v>1</v>
          </cell>
          <cell r="P16">
            <v>0.61764766909440194</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stavuse hindamine"/>
      <sheetName val="hinnad"/>
      <sheetName val="algandmed"/>
      <sheetName val="stat. pakkumused"/>
      <sheetName val="EMTA pakkumused"/>
      <sheetName val="koond pakkumused"/>
      <sheetName val="asukohahinnang"/>
      <sheetName val="üürniku_hinnangud"/>
      <sheetName val="arendaja_haldaja_kogemus"/>
      <sheetName val="arendaja_haldaja_kogemus_baas"/>
      <sheetName val="vastavuse_hindamine1"/>
      <sheetName val="stat__pakkumused1"/>
      <sheetName val="EMTA_pakkumused1"/>
      <sheetName val="koond_pakkumused1"/>
      <sheetName val="vastavuse_hindamine"/>
      <sheetName val="stat__pakkumused"/>
      <sheetName val="EMTA_pakkumused"/>
      <sheetName val="koond_pakkumused"/>
      <sheetName val="vastavuse_hindamine2"/>
      <sheetName val="stat__pakkumused2"/>
      <sheetName val="EMTA_pakkumused2"/>
      <sheetName val="koond_pakkumused2"/>
    </sheetNames>
    <sheetDataSet>
      <sheetData sheetId="0"/>
      <sheetData sheetId="1">
        <row r="2">
          <cell r="F2" t="str">
            <v>üürniku ainukasutuses olev pind (m2)</v>
          </cell>
          <cell r="G2" t="str">
            <v>üürniku arvestuslik ühiskasutatav pind (m2)</v>
          </cell>
          <cell r="H2" t="str">
            <v>Üüripind (m2)</v>
          </cell>
          <cell r="I2" t="str">
            <v>Täiendavate parkimiskohtade kasutustasu kuus (EUR)</v>
          </cell>
          <cell r="K2" t="str">
            <v>Ruumide kasutustasu (puhas netoüür)</v>
          </cell>
          <cell r="L2" t="str">
            <v>Kinnisvara haldamine (haldusteenus) - 100</v>
          </cell>
          <cell r="M2" t="str">
            <v>Tehnohooldus - 200</v>
          </cell>
          <cell r="N2" t="str">
            <v>Heakord - 300</v>
          </cell>
          <cell r="O2" t="str">
            <v>Remonttööd (p 2.17 ja Lisas 2 kirjeldatud ulatuses) - 400</v>
          </cell>
          <cell r="P2" t="str">
            <v>Omanikukohustused - 500</v>
          </cell>
          <cell r="Q2" t="str">
            <v>Tugiteenused  - 700</v>
          </cell>
          <cell r="R2" t="str">
            <v>Umardamise vea parandamine</v>
          </cell>
          <cell r="S2" t="str">
            <v>ÜÜR KOKKU (EUR/m2)</v>
          </cell>
          <cell r="T2" t="str">
            <v>ÜÜR KOKKU - summa kuus</v>
          </cell>
          <cell r="U2" t="str">
            <v>ÜÜR KOKKU (EEK/m2)*</v>
          </cell>
          <cell r="W2" t="str">
            <v>Heakord - 300</v>
          </cell>
          <cell r="X2" t="str">
            <v>Tarbimisteenused (koodid 610 kuni 640), sh</v>
          </cell>
          <cell r="Y2" t="str">
            <v>Elektrienergia 610</v>
          </cell>
          <cell r="Z2" t="str">
            <v>Küte (soojusenergia) - 620</v>
          </cell>
          <cell r="AA2" t="str">
            <v>Vesi ja kanalisatsioon - 630</v>
          </cell>
          <cell r="AB2" t="str">
            <v>Tugiteenused - 700</v>
          </cell>
          <cell r="AC2" t="str">
            <v>Umardamise vea parandamine</v>
          </cell>
          <cell r="AD2" t="str">
            <v>KÕRVALTEENUSTE TASUD KOKKU (EUR/m2)*</v>
          </cell>
          <cell r="AE2" t="str">
            <v>KÕRVALTEENUSTE TASUD KOKKU (summa kuus)</v>
          </cell>
          <cell r="AF2" t="str">
            <v>KÕRVALTEENUSTE TASUD KOKKU (EEK/m2)*</v>
          </cell>
          <cell r="AH2" t="str">
            <v>Üür ja kõrvalteenuste tasud kokku</v>
          </cell>
          <cell r="AI2" t="str">
            <v>Käibemaks</v>
          </cell>
          <cell r="AJ2" t="str">
            <v>Üür ja kõrvalteenuste tasud kuus koos käibemaksuga</v>
          </cell>
          <cell r="AK2" t="str">
            <v>Üür ja kõrvalteenuste tasud kuus koos käibemaksuga (kuus)</v>
          </cell>
          <cell r="AL2" t="str">
            <v>Üür ja kõrvalteenuste tasud kuus koos käibemaksuga (aastas)</v>
          </cell>
          <cell r="AM2" t="str">
            <v>Üür ja kõrvalteenuste tasud kuus koos käibemaksuga (aastas)</v>
          </cell>
          <cell r="AO2" t="str">
            <v>Indeksi koefitsient</v>
          </cell>
          <cell r="AP2" t="str">
            <v>Kõrvalkulude korrigeerimine aastas</v>
          </cell>
          <cell r="AQ2" t="str">
            <v>Lisatud (m2 kuus)</v>
          </cell>
          <cell r="AR2" t="str">
            <v>üüri nüüdisväärtus</v>
          </cell>
          <cell r="AS2" t="str">
            <v>Üüri korrigeerimine</v>
          </cell>
          <cell r="AT2">
            <v>1</v>
          </cell>
          <cell r="AU2">
            <v>2</v>
          </cell>
          <cell r="AV2">
            <v>3</v>
          </cell>
          <cell r="AW2">
            <v>4</v>
          </cell>
          <cell r="AX2">
            <v>5</v>
          </cell>
          <cell r="AY2">
            <v>6</v>
          </cell>
          <cell r="AZ2">
            <v>7</v>
          </cell>
          <cell r="BA2">
            <v>8</v>
          </cell>
          <cell r="BB2">
            <v>9</v>
          </cell>
          <cell r="BC2">
            <v>10</v>
          </cell>
          <cell r="BE2" t="str">
            <v>kõrvalkulude nüüdisväärtus</v>
          </cell>
          <cell r="BG2">
            <v>1</v>
          </cell>
          <cell r="BH2">
            <v>2</v>
          </cell>
          <cell r="BI2">
            <v>3</v>
          </cell>
          <cell r="BJ2">
            <v>4</v>
          </cell>
          <cell r="BK2">
            <v>5</v>
          </cell>
          <cell r="BL2">
            <v>6</v>
          </cell>
          <cell r="BM2">
            <v>7</v>
          </cell>
          <cell r="BN2">
            <v>8</v>
          </cell>
          <cell r="BO2">
            <v>9</v>
          </cell>
          <cell r="BP2">
            <v>10</v>
          </cell>
        </row>
        <row r="3">
          <cell r="E3" t="str">
            <v xml:space="preserve">E.L.L. Kinnisvara AS / Smuuli Kinnisvara OÜJ.Smuuli tee 1, TallinnMTA üüripind </v>
          </cell>
          <cell r="F3">
            <v>7430</v>
          </cell>
          <cell r="G3">
            <v>100</v>
          </cell>
          <cell r="H3">
            <v>7530</v>
          </cell>
          <cell r="I3">
            <v>0</v>
          </cell>
          <cell r="K3">
            <v>9.41</v>
          </cell>
          <cell r="L3">
            <v>0.4</v>
          </cell>
          <cell r="M3">
            <v>0.39</v>
          </cell>
          <cell r="N3">
            <v>0.28000000000000003</v>
          </cell>
          <cell r="O3">
            <v>0.06</v>
          </cell>
          <cell r="P3">
            <v>0.12</v>
          </cell>
          <cell r="Q3">
            <v>0.01</v>
          </cell>
          <cell r="S3">
            <v>10.67</v>
          </cell>
          <cell r="T3">
            <v>80345.100000000006</v>
          </cell>
          <cell r="U3">
            <v>166.94922199999999</v>
          </cell>
          <cell r="W3">
            <v>1.01</v>
          </cell>
          <cell r="X3">
            <v>3.56</v>
          </cell>
          <cell r="Y3">
            <v>2.44</v>
          </cell>
          <cell r="Z3">
            <v>0.94</v>
          </cell>
          <cell r="AA3">
            <v>0.18</v>
          </cell>
          <cell r="AB3">
            <v>0.03</v>
          </cell>
          <cell r="AD3">
            <v>4.5999999999999996</v>
          </cell>
          <cell r="AE3">
            <v>34638</v>
          </cell>
          <cell r="AF3">
            <v>71.97435999999999</v>
          </cell>
          <cell r="AH3">
            <v>15.27</v>
          </cell>
          <cell r="AI3">
            <v>3.0540000000000003</v>
          </cell>
          <cell r="AJ3">
            <v>18.323999999999998</v>
          </cell>
          <cell r="AK3">
            <v>137979.71999999997</v>
          </cell>
          <cell r="AL3">
            <v>1655756.6399999997</v>
          </cell>
          <cell r="AM3">
            <v>25906961.843423992</v>
          </cell>
          <cell r="AO3">
            <v>1</v>
          </cell>
          <cell r="AQ3">
            <v>0</v>
          </cell>
          <cell r="AR3">
            <v>8742611.9704084918</v>
          </cell>
          <cell r="AT3">
            <v>964141.20000000007</v>
          </cell>
          <cell r="AU3">
            <v>990173.01240000001</v>
          </cell>
          <cell r="AV3">
            <v>1016907.6837348</v>
          </cell>
          <cell r="AW3">
            <v>1042330.3758281699</v>
          </cell>
          <cell r="AX3">
            <v>1068388.6352238741</v>
          </cell>
          <cell r="AY3">
            <v>1095098.3511044709</v>
          </cell>
          <cell r="AZ3">
            <v>1122475.8098820825</v>
          </cell>
          <cell r="BA3">
            <v>1150537.7051291345</v>
          </cell>
          <cell r="BB3">
            <v>1179301.1477573628</v>
          </cell>
          <cell r="BC3">
            <v>1208783.6764512968</v>
          </cell>
          <cell r="BE3">
            <v>3769073.5767459283</v>
          </cell>
          <cell r="BG3">
            <v>415656</v>
          </cell>
          <cell r="BH3">
            <v>426878.71199999994</v>
          </cell>
          <cell r="BI3">
            <v>438404.43722399988</v>
          </cell>
          <cell r="BJ3">
            <v>449364.54815459985</v>
          </cell>
          <cell r="BK3">
            <v>460598.66185846482</v>
          </cell>
          <cell r="BL3">
            <v>472113.62840492639</v>
          </cell>
          <cell r="BM3">
            <v>483916.46911504952</v>
          </cell>
          <cell r="BN3">
            <v>496014.38084292569</v>
          </cell>
          <cell r="BO3">
            <v>508414.7403639988</v>
          </cell>
          <cell r="BP3">
            <v>521125.10887309874</v>
          </cell>
        </row>
        <row r="4">
          <cell r="E4" t="str">
            <v>E.L.L. Kinnisvara AS / Smuuli Kinnisvara OÜJ.Smuuli tee 1, TallinnStat üüripind</v>
          </cell>
          <cell r="F4">
            <v>4710</v>
          </cell>
          <cell r="G4">
            <v>100</v>
          </cell>
          <cell r="H4">
            <v>4810</v>
          </cell>
          <cell r="I4">
            <v>0</v>
          </cell>
          <cell r="K4">
            <v>9.41</v>
          </cell>
          <cell r="L4">
            <v>0.4</v>
          </cell>
          <cell r="M4">
            <v>0.39</v>
          </cell>
          <cell r="N4">
            <v>0.28000000000000003</v>
          </cell>
          <cell r="O4">
            <v>0.06</v>
          </cell>
          <cell r="P4">
            <v>0.12</v>
          </cell>
          <cell r="Q4">
            <v>0.01</v>
          </cell>
          <cell r="S4">
            <v>10.67</v>
          </cell>
          <cell r="T4">
            <v>51322.7</v>
          </cell>
          <cell r="U4">
            <v>166.94922199999999</v>
          </cell>
          <cell r="W4">
            <v>1.01</v>
          </cell>
          <cell r="X4">
            <v>3.56</v>
          </cell>
          <cell r="Y4">
            <v>2.44</v>
          </cell>
          <cell r="Z4">
            <v>0.94</v>
          </cell>
          <cell r="AA4">
            <v>0.18</v>
          </cell>
          <cell r="AB4">
            <v>0.03</v>
          </cell>
          <cell r="AD4">
            <v>4.5999999999999996</v>
          </cell>
          <cell r="AE4">
            <v>22126</v>
          </cell>
          <cell r="AF4">
            <v>71.97435999999999</v>
          </cell>
          <cell r="AH4">
            <v>15.27</v>
          </cell>
          <cell r="AI4">
            <v>3.0540000000000003</v>
          </cell>
          <cell r="AJ4">
            <v>18.323999999999998</v>
          </cell>
          <cell r="AK4">
            <v>88138.439999999988</v>
          </cell>
          <cell r="AL4">
            <v>1057661.2799999998</v>
          </cell>
          <cell r="AM4">
            <v>16548802.983647997</v>
          </cell>
          <cell r="AO4">
            <v>1</v>
          </cell>
          <cell r="AQ4">
            <v>0</v>
          </cell>
          <cell r="AR4">
            <v>5584590.1165557541</v>
          </cell>
          <cell r="AT4">
            <v>615872.39999999991</v>
          </cell>
          <cell r="AU4">
            <v>632500.95479999983</v>
          </cell>
          <cell r="AV4">
            <v>649578.48057959974</v>
          </cell>
          <cell r="AW4">
            <v>665817.94259408966</v>
          </cell>
          <cell r="AX4">
            <v>682463.3911589419</v>
          </cell>
          <cell r="AY4">
            <v>699524.97593791538</v>
          </cell>
          <cell r="AZ4">
            <v>717013.10033636319</v>
          </cell>
          <cell r="BA4">
            <v>734938.42784477223</v>
          </cell>
          <cell r="BB4">
            <v>753311.88854089146</v>
          </cell>
          <cell r="BC4">
            <v>772144.68575441372</v>
          </cell>
          <cell r="BE4">
            <v>2407602.1121046366</v>
          </cell>
          <cell r="BG4">
            <v>265512</v>
          </cell>
          <cell r="BH4">
            <v>272680.82399999996</v>
          </cell>
          <cell r="BI4">
            <v>280043.20624799991</v>
          </cell>
          <cell r="BJ4">
            <v>287044.2864041999</v>
          </cell>
          <cell r="BK4">
            <v>294220.39356430486</v>
          </cell>
          <cell r="BL4">
            <v>301575.90340341243</v>
          </cell>
          <cell r="BM4">
            <v>309115.30098849774</v>
          </cell>
          <cell r="BN4">
            <v>316843.18351321016</v>
          </cell>
          <cell r="BO4">
            <v>324764.26310104039</v>
          </cell>
          <cell r="BP4">
            <v>332883.36967856635</v>
          </cell>
        </row>
        <row r="5">
          <cell r="E5" t="str">
            <v>E.L.L. Kinnisvara AS / Smuuli Kinnisvara OÜJ.Smuuli tee 1, TallinnKoondpakkumine</v>
          </cell>
          <cell r="F5">
            <v>12140</v>
          </cell>
          <cell r="G5">
            <v>200</v>
          </cell>
          <cell r="H5">
            <v>12340</v>
          </cell>
          <cell r="I5">
            <v>0</v>
          </cell>
          <cell r="K5">
            <v>9.41</v>
          </cell>
          <cell r="L5">
            <v>0.4</v>
          </cell>
          <cell r="M5">
            <v>0.39</v>
          </cell>
          <cell r="N5">
            <v>0.28000000000000003</v>
          </cell>
          <cell r="O5">
            <v>0.06</v>
          </cell>
          <cell r="P5">
            <v>0.12</v>
          </cell>
          <cell r="Q5">
            <v>0.01</v>
          </cell>
          <cell r="S5">
            <v>10.67</v>
          </cell>
          <cell r="T5">
            <v>131667.79999999999</v>
          </cell>
          <cell r="U5">
            <v>166.94922199999999</v>
          </cell>
          <cell r="W5">
            <v>1.01</v>
          </cell>
          <cell r="X5">
            <v>3.56</v>
          </cell>
          <cell r="Y5">
            <v>2.44</v>
          </cell>
          <cell r="Z5">
            <v>0.94</v>
          </cell>
          <cell r="AA5">
            <v>0.18</v>
          </cell>
          <cell r="AB5">
            <v>0.03</v>
          </cell>
          <cell r="AD5">
            <v>4.5999999999999996</v>
          </cell>
          <cell r="AE5">
            <v>56763.999999999993</v>
          </cell>
          <cell r="AF5">
            <v>71.97435999999999</v>
          </cell>
          <cell r="AH5">
            <v>15.27</v>
          </cell>
          <cell r="AI5">
            <v>3.0540000000000003</v>
          </cell>
          <cell r="AJ5">
            <v>18.323999999999998</v>
          </cell>
          <cell r="AK5">
            <v>226118.15999999997</v>
          </cell>
          <cell r="AL5">
            <v>2713417.92</v>
          </cell>
          <cell r="AM5">
            <v>42455764.827071995</v>
          </cell>
          <cell r="AO5">
            <v>1</v>
          </cell>
          <cell r="AQ5">
            <v>0</v>
          </cell>
          <cell r="AR5">
            <v>14327202.086964246</v>
          </cell>
          <cell r="AT5">
            <v>1580013.5999999999</v>
          </cell>
          <cell r="AU5">
            <v>1622673.9671999996</v>
          </cell>
          <cell r="AV5">
            <v>1666486.1643143995</v>
          </cell>
          <cell r="AW5">
            <v>1708148.3184222593</v>
          </cell>
          <cell r="AX5">
            <v>1750852.0263828156</v>
          </cell>
          <cell r="AY5">
            <v>1794623.3270423857</v>
          </cell>
          <cell r="AZ5">
            <v>1839488.9102184451</v>
          </cell>
          <cell r="BA5">
            <v>1885476.1329739061</v>
          </cell>
          <cell r="BB5">
            <v>1932613.0362982536</v>
          </cell>
          <cell r="BC5">
            <v>1980928.3622057098</v>
          </cell>
          <cell r="BE5">
            <v>6176675.6888505649</v>
          </cell>
          <cell r="BG5">
            <v>681167.99999999988</v>
          </cell>
          <cell r="BH5">
            <v>699559.53599999985</v>
          </cell>
          <cell r="BI5">
            <v>718447.64347199979</v>
          </cell>
          <cell r="BJ5">
            <v>736408.83455879975</v>
          </cell>
          <cell r="BK5">
            <v>754819.05542276963</v>
          </cell>
          <cell r="BL5">
            <v>773689.53180833883</v>
          </cell>
          <cell r="BM5">
            <v>793031.77010354726</v>
          </cell>
          <cell r="BN5">
            <v>812857.5643561359</v>
          </cell>
          <cell r="BO5">
            <v>833179.00346503919</v>
          </cell>
          <cell r="BP5">
            <v>854008.47855166509</v>
          </cell>
        </row>
        <row r="6">
          <cell r="E6" t="str">
            <v xml:space="preserve">E.L.L. Kinnisvara AS / Rannamõisa Kinnisvara OÜRannamõisa 4a, TallinnMTA üüripind </v>
          </cell>
          <cell r="F6">
            <v>7430</v>
          </cell>
          <cell r="G6">
            <v>100</v>
          </cell>
          <cell r="H6">
            <v>7530</v>
          </cell>
          <cell r="I6">
            <v>0</v>
          </cell>
          <cell r="K6">
            <v>9.59</v>
          </cell>
          <cell r="L6">
            <v>0.4</v>
          </cell>
          <cell r="M6">
            <v>0.39</v>
          </cell>
          <cell r="N6">
            <v>0.28000000000000003</v>
          </cell>
          <cell r="O6">
            <v>0.06</v>
          </cell>
          <cell r="P6">
            <v>0.12</v>
          </cell>
          <cell r="Q6">
            <v>0.01</v>
          </cell>
          <cell r="S6">
            <v>10.85</v>
          </cell>
          <cell r="T6">
            <v>81700.5</v>
          </cell>
          <cell r="U6">
            <v>169.76560999999998</v>
          </cell>
          <cell r="W6">
            <v>1.01</v>
          </cell>
          <cell r="X6">
            <v>3.56</v>
          </cell>
          <cell r="Y6">
            <v>2.44</v>
          </cell>
          <cell r="Z6">
            <v>0.91</v>
          </cell>
          <cell r="AA6">
            <v>0.21</v>
          </cell>
          <cell r="AB6">
            <v>0.03</v>
          </cell>
          <cell r="AD6">
            <v>4.5999999999999996</v>
          </cell>
          <cell r="AE6">
            <v>34638</v>
          </cell>
          <cell r="AF6">
            <v>71.97435999999999</v>
          </cell>
          <cell r="AH6">
            <v>15.45</v>
          </cell>
          <cell r="AI6">
            <v>3.09</v>
          </cell>
          <cell r="AJ6">
            <v>18.54</v>
          </cell>
          <cell r="AK6">
            <v>139606.19999999998</v>
          </cell>
          <cell r="AL6">
            <v>1675274.4</v>
          </cell>
          <cell r="AM6">
            <v>26212348.427039996</v>
          </cell>
          <cell r="AO6">
            <v>1</v>
          </cell>
          <cell r="AQ6">
            <v>0</v>
          </cell>
          <cell r="AR6">
            <v>8890097.4581941999</v>
          </cell>
          <cell r="AT6">
            <v>980406</v>
          </cell>
          <cell r="AU6">
            <v>1006876.9619999999</v>
          </cell>
          <cell r="AV6">
            <v>1034062.6399739998</v>
          </cell>
          <cell r="AW6">
            <v>1059914.2059733497</v>
          </cell>
          <cell r="AX6">
            <v>1086412.0611226833</v>
          </cell>
          <cell r="AY6">
            <v>1113572.3626507504</v>
          </cell>
          <cell r="AZ6">
            <v>1141411.6717170191</v>
          </cell>
          <cell r="BA6">
            <v>1169946.9635099445</v>
          </cell>
          <cell r="BB6">
            <v>1199195.6375976929</v>
          </cell>
          <cell r="BC6">
            <v>1229175.5285376352</v>
          </cell>
          <cell r="BE6">
            <v>3769073.5767459283</v>
          </cell>
          <cell r="BG6">
            <v>415656</v>
          </cell>
          <cell r="BH6">
            <v>426878.71199999994</v>
          </cell>
          <cell r="BI6">
            <v>438404.43722399988</v>
          </cell>
          <cell r="BJ6">
            <v>449364.54815459985</v>
          </cell>
          <cell r="BK6">
            <v>460598.66185846482</v>
          </cell>
          <cell r="BL6">
            <v>472113.62840492639</v>
          </cell>
          <cell r="BM6">
            <v>483916.46911504952</v>
          </cell>
          <cell r="BN6">
            <v>496014.38084292569</v>
          </cell>
          <cell r="BO6">
            <v>508414.7403639988</v>
          </cell>
          <cell r="BP6">
            <v>521125.10887309874</v>
          </cell>
        </row>
        <row r="7">
          <cell r="E7" t="str">
            <v>E.L.L. Kinnisvara AS / Rannamõisa Kinnisvara OÜRannamõisa 4a, TallinnStat üüripind</v>
          </cell>
          <cell r="F7">
            <v>4710</v>
          </cell>
          <cell r="G7">
            <v>100</v>
          </cell>
          <cell r="H7">
            <v>4810</v>
          </cell>
          <cell r="I7">
            <v>0</v>
          </cell>
          <cell r="K7">
            <v>9.59</v>
          </cell>
          <cell r="L7">
            <v>0.4</v>
          </cell>
          <cell r="M7">
            <v>0.39</v>
          </cell>
          <cell r="N7">
            <v>0.28000000000000003</v>
          </cell>
          <cell r="O7">
            <v>0.06</v>
          </cell>
          <cell r="P7">
            <v>0.12</v>
          </cell>
          <cell r="Q7">
            <v>0.01</v>
          </cell>
          <cell r="S7">
            <v>10.85</v>
          </cell>
          <cell r="T7">
            <v>52188.5</v>
          </cell>
          <cell r="U7">
            <v>169.76560999999998</v>
          </cell>
          <cell r="W7">
            <v>1.01</v>
          </cell>
          <cell r="X7">
            <v>3.56</v>
          </cell>
          <cell r="Y7">
            <v>2.44</v>
          </cell>
          <cell r="Z7">
            <v>0.91</v>
          </cell>
          <cell r="AA7">
            <v>0.21</v>
          </cell>
          <cell r="AB7">
            <v>0.03</v>
          </cell>
          <cell r="AD7">
            <v>4.5999999999999996</v>
          </cell>
          <cell r="AE7">
            <v>22126</v>
          </cell>
          <cell r="AF7">
            <v>71.97435999999999</v>
          </cell>
          <cell r="AH7">
            <v>15.45</v>
          </cell>
          <cell r="AI7">
            <v>3.09</v>
          </cell>
          <cell r="AJ7">
            <v>18.54</v>
          </cell>
          <cell r="AK7">
            <v>89177.4</v>
          </cell>
          <cell r="AL7">
            <v>1070128.7999999998</v>
          </cell>
          <cell r="AM7">
            <v>16743877.282079997</v>
          </cell>
          <cell r="AO7">
            <v>1</v>
          </cell>
          <cell r="AQ7">
            <v>0</v>
          </cell>
          <cell r="AR7">
            <v>5678800.6339859385</v>
          </cell>
          <cell r="AT7">
            <v>626262</v>
          </cell>
          <cell r="AU7">
            <v>643171.07399999991</v>
          </cell>
          <cell r="AV7">
            <v>660536.69299799984</v>
          </cell>
          <cell r="AW7">
            <v>677050.11032294983</v>
          </cell>
          <cell r="AX7">
            <v>693976.36308102356</v>
          </cell>
          <cell r="AY7">
            <v>711325.77215804905</v>
          </cell>
          <cell r="AZ7">
            <v>729108.91646200023</v>
          </cell>
          <cell r="BA7">
            <v>747336.63937355019</v>
          </cell>
          <cell r="BB7">
            <v>766020.05535788892</v>
          </cell>
          <cell r="BC7">
            <v>785170.55674183613</v>
          </cell>
          <cell r="BE7">
            <v>2407602.1121046366</v>
          </cell>
          <cell r="BG7">
            <v>265512</v>
          </cell>
          <cell r="BH7">
            <v>272680.82399999996</v>
          </cell>
          <cell r="BI7">
            <v>280043.20624799991</v>
          </cell>
          <cell r="BJ7">
            <v>287044.2864041999</v>
          </cell>
          <cell r="BK7">
            <v>294220.39356430486</v>
          </cell>
          <cell r="BL7">
            <v>301575.90340341243</v>
          </cell>
          <cell r="BM7">
            <v>309115.30098849774</v>
          </cell>
          <cell r="BN7">
            <v>316843.18351321016</v>
          </cell>
          <cell r="BO7">
            <v>324764.26310104039</v>
          </cell>
          <cell r="BP7">
            <v>332883.36967856635</v>
          </cell>
        </row>
        <row r="8">
          <cell r="E8" t="str">
            <v>E.L.L. Kinnisvara AS / Rannamõisa Kinnisvara OÜRannamõisa 4a, TallinnKoondpakkumine</v>
          </cell>
          <cell r="F8">
            <v>12140</v>
          </cell>
          <cell r="G8">
            <v>200</v>
          </cell>
          <cell r="H8">
            <v>12340</v>
          </cell>
          <cell r="I8">
            <v>0</v>
          </cell>
          <cell r="K8">
            <v>9.59</v>
          </cell>
          <cell r="L8">
            <v>0.4</v>
          </cell>
          <cell r="M8">
            <v>0.39</v>
          </cell>
          <cell r="N8">
            <v>0.28000000000000003</v>
          </cell>
          <cell r="O8">
            <v>0.06</v>
          </cell>
          <cell r="P8">
            <v>0.12</v>
          </cell>
          <cell r="Q8">
            <v>0.01</v>
          </cell>
          <cell r="S8">
            <v>10.85</v>
          </cell>
          <cell r="T8">
            <v>133889</v>
          </cell>
          <cell r="U8">
            <v>169.76560999999998</v>
          </cell>
          <cell r="W8">
            <v>1.01</v>
          </cell>
          <cell r="X8">
            <v>3.56</v>
          </cell>
          <cell r="Y8">
            <v>2.44</v>
          </cell>
          <cell r="Z8">
            <v>0.91</v>
          </cell>
          <cell r="AA8">
            <v>0.21</v>
          </cell>
          <cell r="AB8">
            <v>0.03</v>
          </cell>
          <cell r="AD8">
            <v>4.5999999999999996</v>
          </cell>
          <cell r="AE8">
            <v>56763.999999999993</v>
          </cell>
          <cell r="AF8">
            <v>71.97435999999999</v>
          </cell>
          <cell r="AH8">
            <v>15.45</v>
          </cell>
          <cell r="AI8">
            <v>3.09</v>
          </cell>
          <cell r="AJ8">
            <v>18.54</v>
          </cell>
          <cell r="AK8">
            <v>228783.59999999998</v>
          </cell>
          <cell r="AL8">
            <v>2745403.1999999997</v>
          </cell>
          <cell r="AM8">
            <v>42956225.70911999</v>
          </cell>
          <cell r="AO8">
            <v>1</v>
          </cell>
          <cell r="AQ8">
            <v>0</v>
          </cell>
          <cell r="AR8">
            <v>14568898.09218014</v>
          </cell>
          <cell r="AT8">
            <v>1606668</v>
          </cell>
          <cell r="AU8">
            <v>1650048.0359999998</v>
          </cell>
          <cell r="AV8">
            <v>1694599.3329719997</v>
          </cell>
          <cell r="AW8">
            <v>1736964.3162962995</v>
          </cell>
          <cell r="AX8">
            <v>1780388.4242037067</v>
          </cell>
          <cell r="AY8">
            <v>1824898.1348087993</v>
          </cell>
          <cell r="AZ8">
            <v>1870520.588179019</v>
          </cell>
          <cell r="BA8">
            <v>1917283.6028834945</v>
          </cell>
          <cell r="BB8">
            <v>1965215.6929555817</v>
          </cell>
          <cell r="BC8">
            <v>2014346.085279471</v>
          </cell>
          <cell r="BE8">
            <v>6176675.6888505649</v>
          </cell>
          <cell r="BG8">
            <v>681167.99999999988</v>
          </cell>
          <cell r="BH8">
            <v>699559.53599999985</v>
          </cell>
          <cell r="BI8">
            <v>718447.64347199979</v>
          </cell>
          <cell r="BJ8">
            <v>736408.83455879975</v>
          </cell>
          <cell r="BK8">
            <v>754819.05542276963</v>
          </cell>
          <cell r="BL8">
            <v>773689.53180833883</v>
          </cell>
          <cell r="BM8">
            <v>793031.77010354726</v>
          </cell>
          <cell r="BN8">
            <v>812857.5643561359</v>
          </cell>
          <cell r="BO8">
            <v>833179.00346503919</v>
          </cell>
          <cell r="BP8">
            <v>854008.47855166509</v>
          </cell>
        </row>
        <row r="9">
          <cell r="E9" t="str">
            <v xml:space="preserve">E.L.L. Kinnisvara AS / AS JärvevanaValukoja 24, TallinnMTA üüripind </v>
          </cell>
          <cell r="F9">
            <v>7430</v>
          </cell>
          <cell r="G9">
            <v>100</v>
          </cell>
          <cell r="H9">
            <v>7530</v>
          </cell>
          <cell r="I9">
            <v>0</v>
          </cell>
          <cell r="K9">
            <v>8.59</v>
          </cell>
          <cell r="L9">
            <v>0.4</v>
          </cell>
          <cell r="M9">
            <v>0.39</v>
          </cell>
          <cell r="N9">
            <v>0.28000000000000003</v>
          </cell>
          <cell r="O9">
            <v>0.06</v>
          </cell>
          <cell r="P9">
            <v>0.12</v>
          </cell>
          <cell r="Q9">
            <v>0.01</v>
          </cell>
          <cell r="S9">
            <v>9.85</v>
          </cell>
          <cell r="T9">
            <v>74170.5</v>
          </cell>
          <cell r="U9">
            <v>154.11900999999997</v>
          </cell>
          <cell r="W9">
            <v>1.01</v>
          </cell>
          <cell r="X9">
            <v>3.56</v>
          </cell>
          <cell r="Y9">
            <v>2.44</v>
          </cell>
          <cell r="Z9">
            <v>0.91</v>
          </cell>
          <cell r="AA9">
            <v>0.21</v>
          </cell>
          <cell r="AB9">
            <v>0.03</v>
          </cell>
          <cell r="AD9">
            <v>4.5999999999999996</v>
          </cell>
          <cell r="AE9">
            <v>34638</v>
          </cell>
          <cell r="AF9">
            <v>71.97435999999999</v>
          </cell>
          <cell r="AH9">
            <v>14.45</v>
          </cell>
          <cell r="AI9">
            <v>2.89</v>
          </cell>
          <cell r="AJ9">
            <v>17.34</v>
          </cell>
          <cell r="AK9">
            <v>130570.2</v>
          </cell>
          <cell r="AL9">
            <v>1566842.4</v>
          </cell>
          <cell r="AM9">
            <v>24515756.295839999</v>
          </cell>
          <cell r="AO9">
            <v>1</v>
          </cell>
          <cell r="AQ9">
            <v>0</v>
          </cell>
          <cell r="AR9">
            <v>8070733.6371624786</v>
          </cell>
          <cell r="AT9">
            <v>890046</v>
          </cell>
          <cell r="AU9">
            <v>914077.24199999997</v>
          </cell>
          <cell r="AV9">
            <v>938757.32753399992</v>
          </cell>
          <cell r="AW9">
            <v>962226.26072234986</v>
          </cell>
          <cell r="AX9">
            <v>986281.91724040848</v>
          </cell>
          <cell r="AY9">
            <v>1010938.9651714186</v>
          </cell>
          <cell r="AZ9">
            <v>1036212.439300704</v>
          </cell>
          <cell r="BA9">
            <v>1062117.7502832215</v>
          </cell>
          <cell r="BB9">
            <v>1088670.694040302</v>
          </cell>
          <cell r="BC9">
            <v>1115887.4613913095</v>
          </cell>
          <cell r="BE9">
            <v>3769073.5767459283</v>
          </cell>
          <cell r="BG9">
            <v>415656</v>
          </cell>
          <cell r="BH9">
            <v>426878.71199999994</v>
          </cell>
          <cell r="BI9">
            <v>438404.43722399988</v>
          </cell>
          <cell r="BJ9">
            <v>449364.54815459985</v>
          </cell>
          <cell r="BK9">
            <v>460598.66185846482</v>
          </cell>
          <cell r="BL9">
            <v>472113.62840492639</v>
          </cell>
          <cell r="BM9">
            <v>483916.46911504952</v>
          </cell>
          <cell r="BN9">
            <v>496014.38084292569</v>
          </cell>
          <cell r="BO9">
            <v>508414.7403639988</v>
          </cell>
          <cell r="BP9">
            <v>521125.10887309874</v>
          </cell>
        </row>
        <row r="10">
          <cell r="E10" t="str">
            <v>E.L.L. Kinnisvara AS / AS JärvevanaValukoja 24, TallinnStat üüripind</v>
          </cell>
          <cell r="F10">
            <v>4710</v>
          </cell>
          <cell r="G10">
            <v>100</v>
          </cell>
          <cell r="H10">
            <v>4810</v>
          </cell>
          <cell r="I10">
            <v>0</v>
          </cell>
          <cell r="K10">
            <v>8.59</v>
          </cell>
          <cell r="L10">
            <v>0.4</v>
          </cell>
          <cell r="M10">
            <v>0.39</v>
          </cell>
          <cell r="N10">
            <v>0.28000000000000003</v>
          </cell>
          <cell r="O10">
            <v>0.06</v>
          </cell>
          <cell r="P10">
            <v>0.12</v>
          </cell>
          <cell r="Q10">
            <v>0.01</v>
          </cell>
          <cell r="S10">
            <v>9.85</v>
          </cell>
          <cell r="T10">
            <v>47378.5</v>
          </cell>
          <cell r="U10">
            <v>154.11900999999997</v>
          </cell>
          <cell r="W10">
            <v>1.01</v>
          </cell>
          <cell r="X10">
            <v>3.56</v>
          </cell>
          <cell r="Y10">
            <v>2.44</v>
          </cell>
          <cell r="Z10">
            <v>0.91</v>
          </cell>
          <cell r="AA10">
            <v>0.21</v>
          </cell>
          <cell r="AB10">
            <v>0.03</v>
          </cell>
          <cell r="AD10">
            <v>4.5999999999999996</v>
          </cell>
          <cell r="AE10">
            <v>22126</v>
          </cell>
          <cell r="AF10">
            <v>71.97435999999999</v>
          </cell>
          <cell r="AH10">
            <v>14.45</v>
          </cell>
          <cell r="AI10">
            <v>2.89</v>
          </cell>
          <cell r="AJ10">
            <v>17.34</v>
          </cell>
          <cell r="AK10">
            <v>83405.399999999994</v>
          </cell>
          <cell r="AL10">
            <v>1000864.7999999999</v>
          </cell>
          <cell r="AM10">
            <v>15660131.179679999</v>
          </cell>
          <cell r="AO10">
            <v>1</v>
          </cell>
          <cell r="AQ10">
            <v>0</v>
          </cell>
          <cell r="AR10">
            <v>5155408.8704849305</v>
          </cell>
          <cell r="AT10">
            <v>568542</v>
          </cell>
          <cell r="AU10">
            <v>583892.63399999996</v>
          </cell>
          <cell r="AV10">
            <v>599657.73511799995</v>
          </cell>
          <cell r="AW10">
            <v>614649.17849594995</v>
          </cell>
          <cell r="AX10">
            <v>630015.40795834863</v>
          </cell>
          <cell r="AY10">
            <v>645765.79315730731</v>
          </cell>
          <cell r="AZ10">
            <v>661909.93798623991</v>
          </cell>
          <cell r="BA10">
            <v>678457.68643589586</v>
          </cell>
          <cell r="BB10">
            <v>695419.12859679316</v>
          </cell>
          <cell r="BC10">
            <v>712804.60681171296</v>
          </cell>
          <cell r="BE10">
            <v>2407602.1121046366</v>
          </cell>
          <cell r="BG10">
            <v>265512</v>
          </cell>
          <cell r="BH10">
            <v>272680.82399999996</v>
          </cell>
          <cell r="BI10">
            <v>280043.20624799991</v>
          </cell>
          <cell r="BJ10">
            <v>287044.2864041999</v>
          </cell>
          <cell r="BK10">
            <v>294220.39356430486</v>
          </cell>
          <cell r="BL10">
            <v>301575.90340341243</v>
          </cell>
          <cell r="BM10">
            <v>309115.30098849774</v>
          </cell>
          <cell r="BN10">
            <v>316843.18351321016</v>
          </cell>
          <cell r="BO10">
            <v>324764.26310104039</v>
          </cell>
          <cell r="BP10">
            <v>332883.36967856635</v>
          </cell>
        </row>
        <row r="11">
          <cell r="E11" t="str">
            <v>E.L.L. Kinnisvara AS / AS JärvevanaValukoja 24, TallinnKoondpakkumine</v>
          </cell>
          <cell r="F11">
            <v>12140</v>
          </cell>
          <cell r="G11">
            <v>200</v>
          </cell>
          <cell r="H11">
            <v>12340</v>
          </cell>
          <cell r="I11">
            <v>0</v>
          </cell>
          <cell r="K11">
            <v>8.59</v>
          </cell>
          <cell r="L11">
            <v>0.4</v>
          </cell>
          <cell r="M11">
            <v>0.39</v>
          </cell>
          <cell r="N11">
            <v>0.28000000000000003</v>
          </cell>
          <cell r="O11">
            <v>0.06</v>
          </cell>
          <cell r="P11">
            <v>0.12</v>
          </cell>
          <cell r="Q11">
            <v>0.01</v>
          </cell>
          <cell r="S11">
            <v>9.85</v>
          </cell>
          <cell r="T11">
            <v>121549</v>
          </cell>
          <cell r="U11">
            <v>154.11900999999997</v>
          </cell>
          <cell r="W11">
            <v>1.01</v>
          </cell>
          <cell r="X11">
            <v>3.56</v>
          </cell>
          <cell r="Y11">
            <v>2.44</v>
          </cell>
          <cell r="Z11">
            <v>0.91</v>
          </cell>
          <cell r="AA11">
            <v>0.21</v>
          </cell>
          <cell r="AB11">
            <v>0.03</v>
          </cell>
          <cell r="AD11">
            <v>4.5999999999999996</v>
          </cell>
          <cell r="AE11">
            <v>56763.999999999993</v>
          </cell>
          <cell r="AF11">
            <v>71.97435999999999</v>
          </cell>
          <cell r="AH11">
            <v>14.45</v>
          </cell>
          <cell r="AI11">
            <v>2.89</v>
          </cell>
          <cell r="AJ11">
            <v>17.34</v>
          </cell>
          <cell r="AK11">
            <v>213975.6</v>
          </cell>
          <cell r="AL11">
            <v>2567707.2000000002</v>
          </cell>
          <cell r="AM11">
            <v>40175887.47552</v>
          </cell>
          <cell r="AO11">
            <v>1</v>
          </cell>
          <cell r="AQ11">
            <v>0</v>
          </cell>
          <cell r="AR11">
            <v>13226142.507647406</v>
          </cell>
          <cell r="AT11">
            <v>1458588</v>
          </cell>
          <cell r="AU11">
            <v>1497969.8759999999</v>
          </cell>
          <cell r="AV11">
            <v>1538415.0626519998</v>
          </cell>
          <cell r="AW11">
            <v>1576875.4392182997</v>
          </cell>
          <cell r="AX11">
            <v>1616297.325198757</v>
          </cell>
          <cell r="AY11">
            <v>1656704.7583287258</v>
          </cell>
          <cell r="AZ11">
            <v>1698122.3772869438</v>
          </cell>
          <cell r="BA11">
            <v>1740575.4367191172</v>
          </cell>
          <cell r="BB11">
            <v>1784089.8226370949</v>
          </cell>
          <cell r="BC11">
            <v>1828692.068203022</v>
          </cell>
          <cell r="BE11">
            <v>6176675.6888505649</v>
          </cell>
          <cell r="BG11">
            <v>681167.99999999988</v>
          </cell>
          <cell r="BH11">
            <v>699559.53599999985</v>
          </cell>
          <cell r="BI11">
            <v>718447.64347199979</v>
          </cell>
          <cell r="BJ11">
            <v>736408.83455879975</v>
          </cell>
          <cell r="BK11">
            <v>754819.05542276963</v>
          </cell>
          <cell r="BL11">
            <v>773689.53180833883</v>
          </cell>
          <cell r="BM11">
            <v>793031.77010354726</v>
          </cell>
          <cell r="BN11">
            <v>812857.5643561359</v>
          </cell>
          <cell r="BO11">
            <v>833179.00346503919</v>
          </cell>
          <cell r="BP11">
            <v>854008.47855166509</v>
          </cell>
        </row>
        <row r="12">
          <cell r="E12" t="str">
            <v>AS YIT Ehitus / Ühiselamu Projekt OÜPärnu mnt 156/Vaari 1, TallinnKoondpakkumine</v>
          </cell>
          <cell r="F12">
            <v>12388</v>
          </cell>
          <cell r="G12">
            <v>0</v>
          </cell>
          <cell r="H12">
            <v>12388</v>
          </cell>
          <cell r="I12">
            <v>12.782329707412474</v>
          </cell>
          <cell r="K12">
            <v>11.491953523449185</v>
          </cell>
          <cell r="L12">
            <v>0.15722265540117342</v>
          </cell>
          <cell r="M12">
            <v>0.57648306980430253</v>
          </cell>
          <cell r="N12">
            <v>0.13165799598634848</v>
          </cell>
          <cell r="O12">
            <v>0.25564659414824947</v>
          </cell>
          <cell r="P12">
            <v>0.12462771464727161</v>
          </cell>
          <cell r="Q12">
            <v>1.5338795648894968E-2</v>
          </cell>
          <cell r="R12">
            <v>8.1813926582441354E-4</v>
          </cell>
          <cell r="S12">
            <v>12.753748488351249</v>
          </cell>
          <cell r="T12">
            <v>157993.43627369526</v>
          </cell>
          <cell r="U12">
            <v>199.55280109783664</v>
          </cell>
          <cell r="W12">
            <v>0.76566154947400722</v>
          </cell>
          <cell r="X12">
            <v>3.5151406695384302</v>
          </cell>
          <cell r="Y12">
            <v>2.5564659414824948</v>
          </cell>
          <cell r="Z12">
            <v>0.76693978244474836</v>
          </cell>
          <cell r="AA12">
            <v>0.19173494561118709</v>
          </cell>
          <cell r="AB12">
            <v>7.6693978244474839E-3</v>
          </cell>
          <cell r="AC12">
            <v>0</v>
          </cell>
          <cell r="AD12">
            <v>4.288471616836885</v>
          </cell>
          <cell r="AE12">
            <v>53125.586389375334</v>
          </cell>
          <cell r="AF12">
            <v>67.100000000000009</v>
          </cell>
          <cell r="AH12">
            <v>17.042220105188136</v>
          </cell>
          <cell r="AI12">
            <v>3.4084440210376274</v>
          </cell>
          <cell r="AJ12">
            <v>20.450664126225764</v>
          </cell>
          <cell r="AK12">
            <v>253342.82719568477</v>
          </cell>
          <cell r="AL12">
            <v>3040113.9263482173</v>
          </cell>
          <cell r="AM12">
            <v>47567446.560000017</v>
          </cell>
          <cell r="AO12">
            <v>1</v>
          </cell>
          <cell r="AQ12">
            <v>0</v>
          </cell>
          <cell r="AR12">
            <v>17191780.297894701</v>
          </cell>
          <cell r="AT12">
            <v>1895921.2352843431</v>
          </cell>
          <cell r="AU12">
            <v>1947111.1086370202</v>
          </cell>
          <cell r="AV12">
            <v>1999683.1085702197</v>
          </cell>
          <cell r="AW12">
            <v>2049675.186284475</v>
          </cell>
          <cell r="AX12">
            <v>2100917.0659415866</v>
          </cell>
          <cell r="AY12">
            <v>2153439.9925901261</v>
          </cell>
          <cell r="AZ12">
            <v>2207275.9924048791</v>
          </cell>
          <cell r="BA12">
            <v>2262457.8922150009</v>
          </cell>
          <cell r="BB12">
            <v>2319019.3395203757</v>
          </cell>
          <cell r="BC12">
            <v>2376994.823008385</v>
          </cell>
          <cell r="BE12">
            <v>5780768.055584264</v>
          </cell>
          <cell r="BG12">
            <v>637507.03667250404</v>
          </cell>
          <cell r="BH12">
            <v>654719.72666266165</v>
          </cell>
          <cell r="BI12">
            <v>672397.15928255348</v>
          </cell>
          <cell r="BJ12">
            <v>689207.08826461725</v>
          </cell>
          <cell r="BK12">
            <v>706437.26547123259</v>
          </cell>
          <cell r="BL12">
            <v>724098.19710801332</v>
          </cell>
          <cell r="BM12">
            <v>742200.65203571355</v>
          </cell>
          <cell r="BN12">
            <v>760755.66833660635</v>
          </cell>
          <cell r="BO12">
            <v>779774.56004502147</v>
          </cell>
          <cell r="BP12">
            <v>799268.92404614692</v>
          </cell>
        </row>
        <row r="13">
          <cell r="E13" t="str">
            <v xml:space="preserve">Zelluloosi Kinnisvara OÜTartu mnt 80j, TallinnMTA üüripind </v>
          </cell>
          <cell r="F13">
            <v>7355</v>
          </cell>
          <cell r="H13">
            <v>7355</v>
          </cell>
          <cell r="I13">
            <v>20</v>
          </cell>
          <cell r="K13">
            <v>7.5</v>
          </cell>
          <cell r="M13">
            <v>0.3</v>
          </cell>
          <cell r="N13">
            <v>0.2</v>
          </cell>
          <cell r="S13">
            <v>8</v>
          </cell>
          <cell r="T13">
            <v>58840</v>
          </cell>
          <cell r="U13">
            <v>125.1728</v>
          </cell>
          <cell r="X13">
            <v>2.5</v>
          </cell>
          <cell r="Y13">
            <v>2.5</v>
          </cell>
          <cell r="AD13">
            <v>2.5</v>
          </cell>
          <cell r="AE13">
            <v>18387.5</v>
          </cell>
          <cell r="AF13">
            <v>39.116500000000002</v>
          </cell>
          <cell r="AH13">
            <v>10.5</v>
          </cell>
          <cell r="AI13">
            <v>2.1</v>
          </cell>
          <cell r="AJ13">
            <v>12.6</v>
          </cell>
          <cell r="AK13">
            <v>92673</v>
          </cell>
          <cell r="AL13">
            <v>1112076</v>
          </cell>
          <cell r="AM13">
            <v>17400208.341600001</v>
          </cell>
          <cell r="AO13">
            <v>1</v>
          </cell>
          <cell r="AP13">
            <v>115090.47365945319</v>
          </cell>
          <cell r="AQ13">
            <v>1.303993583270487</v>
          </cell>
          <cell r="AR13">
            <v>6402572.0092306267</v>
          </cell>
          <cell r="AT13">
            <v>706080</v>
          </cell>
          <cell r="AU13">
            <v>725144.15999999992</v>
          </cell>
          <cell r="AV13">
            <v>744723.0523199999</v>
          </cell>
          <cell r="AW13">
            <v>763341.1286279998</v>
          </cell>
          <cell r="AX13">
            <v>782424.65684369975</v>
          </cell>
          <cell r="AY13">
            <v>801985.27326479217</v>
          </cell>
          <cell r="AZ13">
            <v>822034.90509641194</v>
          </cell>
          <cell r="BA13">
            <v>842585.77772382216</v>
          </cell>
          <cell r="BB13">
            <v>863650.42216691759</v>
          </cell>
          <cell r="BC13">
            <v>885241.6827210905</v>
          </cell>
          <cell r="BE13">
            <v>3044417.8549425676</v>
          </cell>
          <cell r="BG13">
            <v>335740.47365945322</v>
          </cell>
          <cell r="BH13">
            <v>344805.46644825843</v>
          </cell>
          <cell r="BI13">
            <v>354115.21404236136</v>
          </cell>
          <cell r="BJ13">
            <v>362968.09439342038</v>
          </cell>
          <cell r="BK13">
            <v>372042.29675325588</v>
          </cell>
          <cell r="BL13">
            <v>381343.35417208727</v>
          </cell>
          <cell r="BM13">
            <v>390876.9380263894</v>
          </cell>
          <cell r="BN13">
            <v>400648.86147704913</v>
          </cell>
          <cell r="BO13">
            <v>410665.08301397529</v>
          </cell>
          <cell r="BP13">
            <v>420931.71008932462</v>
          </cell>
        </row>
        <row r="14">
          <cell r="E14" t="str">
            <v>Zelluloosi Kinnisvara OÜTartu mnt 80j, TallinnStat üüripind</v>
          </cell>
          <cell r="F14">
            <v>4670</v>
          </cell>
          <cell r="H14">
            <v>4670</v>
          </cell>
          <cell r="I14">
            <v>20</v>
          </cell>
          <cell r="K14">
            <v>7.5</v>
          </cell>
          <cell r="M14">
            <v>0.3</v>
          </cell>
          <cell r="N14">
            <v>0.2</v>
          </cell>
          <cell r="S14">
            <v>8</v>
          </cell>
          <cell r="T14">
            <v>37360</v>
          </cell>
          <cell r="U14">
            <v>125.1728</v>
          </cell>
          <cell r="X14">
            <v>2.5</v>
          </cell>
          <cell r="Y14">
            <v>2.5</v>
          </cell>
          <cell r="AD14">
            <v>2.5</v>
          </cell>
          <cell r="AE14">
            <v>11675</v>
          </cell>
          <cell r="AF14">
            <v>39.116500000000002</v>
          </cell>
          <cell r="AH14">
            <v>10.5</v>
          </cell>
          <cell r="AI14">
            <v>2.1</v>
          </cell>
          <cell r="AJ14">
            <v>12.6</v>
          </cell>
          <cell r="AK14">
            <v>58842</v>
          </cell>
          <cell r="AL14">
            <v>706104</v>
          </cell>
          <cell r="AM14">
            <v>11048126.8464</v>
          </cell>
          <cell r="AO14">
            <v>1</v>
          </cell>
          <cell r="AP14">
            <v>168680.4</v>
          </cell>
          <cell r="AQ14">
            <v>3.01</v>
          </cell>
          <cell r="AR14">
            <v>4065263.260789535</v>
          </cell>
          <cell r="AT14">
            <v>448320</v>
          </cell>
          <cell r="AU14">
            <v>460424.63999999996</v>
          </cell>
          <cell r="AV14">
            <v>472856.1052799999</v>
          </cell>
          <cell r="AW14">
            <v>484677.50791199988</v>
          </cell>
          <cell r="AX14">
            <v>496794.44560979982</v>
          </cell>
          <cell r="AY14">
            <v>509214.30675004475</v>
          </cell>
          <cell r="AZ14">
            <v>521944.66441879584</v>
          </cell>
          <cell r="BA14">
            <v>534993.28102926572</v>
          </cell>
          <cell r="BB14">
            <v>548368.11305499729</v>
          </cell>
          <cell r="BC14">
            <v>562077.3158813722</v>
          </cell>
          <cell r="BE14">
            <v>2799950.0708687929</v>
          </cell>
          <cell r="BG14">
            <v>308780.40000000002</v>
          </cell>
          <cell r="BH14">
            <v>317117.47080000001</v>
          </cell>
          <cell r="BI14">
            <v>325679.64251159999</v>
          </cell>
          <cell r="BJ14">
            <v>333821.63357438997</v>
          </cell>
          <cell r="BK14">
            <v>342167.17441374972</v>
          </cell>
          <cell r="BL14">
            <v>350721.35377409344</v>
          </cell>
          <cell r="BM14">
            <v>359489.38761844573</v>
          </cell>
          <cell r="BN14">
            <v>368476.62230890687</v>
          </cell>
          <cell r="BO14">
            <v>377688.53786662949</v>
          </cell>
          <cell r="BP14">
            <v>387130.75131329522</v>
          </cell>
        </row>
        <row r="15">
          <cell r="E15" t="str">
            <v>Zelluloosi Kinnisvara OÜTartu mnt 80j, TallinnKoondpakkumine</v>
          </cell>
          <cell r="F15">
            <v>12025</v>
          </cell>
          <cell r="H15">
            <v>12025</v>
          </cell>
          <cell r="I15">
            <v>20</v>
          </cell>
          <cell r="K15">
            <v>7.5</v>
          </cell>
          <cell r="M15">
            <v>0.3</v>
          </cell>
          <cell r="N15">
            <v>0.2</v>
          </cell>
          <cell r="S15">
            <v>8</v>
          </cell>
          <cell r="T15">
            <v>96200</v>
          </cell>
          <cell r="U15">
            <v>125.1728</v>
          </cell>
          <cell r="X15">
            <v>2.5</v>
          </cell>
          <cell r="Y15">
            <v>2.5</v>
          </cell>
          <cell r="AD15">
            <v>2.5</v>
          </cell>
          <cell r="AE15">
            <v>30062.5</v>
          </cell>
          <cell r="AF15">
            <v>39.116500000000002</v>
          </cell>
          <cell r="AH15">
            <v>10.5</v>
          </cell>
          <cell r="AI15">
            <v>2.1</v>
          </cell>
          <cell r="AJ15">
            <v>12.6</v>
          </cell>
          <cell r="AK15">
            <v>151515</v>
          </cell>
          <cell r="AL15">
            <v>1818180</v>
          </cell>
          <cell r="AM15">
            <v>28448335.187999997</v>
          </cell>
          <cell r="AO15">
            <v>1</v>
          </cell>
          <cell r="AP15">
            <v>193220.55319468767</v>
          </cell>
          <cell r="AQ15">
            <v>1.3390197726589583</v>
          </cell>
          <cell r="AR15">
            <v>10467835.270020163</v>
          </cell>
          <cell r="AT15">
            <v>1154400</v>
          </cell>
          <cell r="AU15">
            <v>1185568.7999999998</v>
          </cell>
          <cell r="AV15">
            <v>1217579.1575999998</v>
          </cell>
          <cell r="AW15">
            <v>1248018.6365399996</v>
          </cell>
          <cell r="AX15">
            <v>1279219.1024534996</v>
          </cell>
          <cell r="AY15">
            <v>1311199.580014837</v>
          </cell>
          <cell r="AZ15">
            <v>1343979.5695152078</v>
          </cell>
          <cell r="BA15">
            <v>1377579.0587530879</v>
          </cell>
          <cell r="BB15">
            <v>1412018.535221915</v>
          </cell>
          <cell r="BC15">
            <v>1447318.9986024627</v>
          </cell>
          <cell r="BE15">
            <v>5023278.3223180277</v>
          </cell>
          <cell r="BG15">
            <v>553970.5531946877</v>
          </cell>
          <cell r="BH15">
            <v>568927.75813094422</v>
          </cell>
          <cell r="BI15">
            <v>584288.80760047969</v>
          </cell>
          <cell r="BJ15">
            <v>598896.02779049159</v>
          </cell>
          <cell r="BK15">
            <v>613868.42848525383</v>
          </cell>
          <cell r="BL15">
            <v>629215.13919738517</v>
          </cell>
          <cell r="BM15">
            <v>644945.5176773197</v>
          </cell>
          <cell r="BN15">
            <v>661069.15561925259</v>
          </cell>
          <cell r="BO15">
            <v>677595.88450973388</v>
          </cell>
          <cell r="BP15">
            <v>694535.78162247711</v>
          </cell>
        </row>
        <row r="16">
          <cell r="E16" t="str">
            <v xml:space="preserve">Fausto Kinnisvara OÜTartu mnt 80p, TallinnMTA üüripind </v>
          </cell>
          <cell r="F16">
            <v>7420</v>
          </cell>
          <cell r="G16">
            <v>168</v>
          </cell>
          <cell r="H16">
            <v>7588</v>
          </cell>
          <cell r="I16">
            <v>76.693978244474835</v>
          </cell>
          <cell r="K16">
            <v>8.1806910127439831</v>
          </cell>
          <cell r="L16">
            <v>9.5867472805593545E-2</v>
          </cell>
          <cell r="M16">
            <v>0.14060562678153721</v>
          </cell>
          <cell r="N16">
            <v>0.12782329707412474</v>
          </cell>
          <cell r="O16">
            <v>0.17895261590377462</v>
          </cell>
          <cell r="P16">
            <v>0.10225863765929979</v>
          </cell>
          <cell r="Q16">
            <v>1.917349456111871E-2</v>
          </cell>
          <cell r="S16">
            <v>8.8453721575294342</v>
          </cell>
          <cell r="T16">
            <v>67118.683931333348</v>
          </cell>
          <cell r="U16">
            <v>138.40000000000003</v>
          </cell>
          <cell r="W16">
            <v>0.70302813390768604</v>
          </cell>
          <cell r="X16">
            <v>3.0677591297789935</v>
          </cell>
          <cell r="Y16">
            <v>1.3421446192783097</v>
          </cell>
          <cell r="Z16">
            <v>1.4699679163524344</v>
          </cell>
          <cell r="AA16">
            <v>0.25564659414824947</v>
          </cell>
          <cell r="AB16">
            <v>1.2782329707412474E-2</v>
          </cell>
          <cell r="AD16">
            <v>3.783569593394092</v>
          </cell>
          <cell r="AE16">
            <v>28709.72607467437</v>
          </cell>
          <cell r="AF16">
            <v>59.199999999999996</v>
          </cell>
          <cell r="AH16">
            <v>12.628941750923527</v>
          </cell>
          <cell r="AI16">
            <v>2.5257883501847056</v>
          </cell>
          <cell r="AJ16">
            <v>15.154730101108232</v>
          </cell>
          <cell r="AK16">
            <v>114994.09200720926</v>
          </cell>
          <cell r="AL16">
            <v>1379929.1040865111</v>
          </cell>
          <cell r="AM16">
            <v>21591198.720000003</v>
          </cell>
          <cell r="AO16">
            <v>1</v>
          </cell>
          <cell r="AQ16">
            <v>0</v>
          </cell>
          <cell r="AR16">
            <v>7303402.5668788636</v>
          </cell>
          <cell r="AT16">
            <v>805424.20717600011</v>
          </cell>
          <cell r="AU16">
            <v>827170.66076975199</v>
          </cell>
          <cell r="AV16">
            <v>849504.26861053519</v>
          </cell>
          <cell r="AW16">
            <v>870741.87532579852</v>
          </cell>
          <cell r="AX16">
            <v>892510.4222089434</v>
          </cell>
          <cell r="AY16">
            <v>914823.18276416697</v>
          </cell>
          <cell r="AZ16">
            <v>937693.76233327109</v>
          </cell>
          <cell r="BA16">
            <v>961136.10639160278</v>
          </cell>
          <cell r="BB16">
            <v>985164.50905139279</v>
          </cell>
          <cell r="BC16">
            <v>1009793.6217776776</v>
          </cell>
          <cell r="BE16">
            <v>3123998.7858325765</v>
          </cell>
          <cell r="BG16">
            <v>344516.71289609245</v>
          </cell>
          <cell r="BH16">
            <v>353818.66414428689</v>
          </cell>
          <cell r="BI16">
            <v>363371.76807618258</v>
          </cell>
          <cell r="BJ16">
            <v>372456.06227808713</v>
          </cell>
          <cell r="BK16">
            <v>381767.46383503929</v>
          </cell>
          <cell r="BL16">
            <v>391311.65043091524</v>
          </cell>
          <cell r="BM16">
            <v>401094.44169168809</v>
          </cell>
          <cell r="BN16">
            <v>411121.80273398024</v>
          </cell>
          <cell r="BO16">
            <v>421399.84780232969</v>
          </cell>
          <cell r="BP16">
            <v>431934.84399738791</v>
          </cell>
        </row>
        <row r="17">
          <cell r="E17" t="str">
            <v>Fausto Kinnisvara OÜTartu mnt 80p, TallinnStat üüripind</v>
          </cell>
          <cell r="F17">
            <v>4740</v>
          </cell>
          <cell r="G17">
            <v>107</v>
          </cell>
          <cell r="H17">
            <v>4847</v>
          </cell>
          <cell r="I17">
            <v>76.693978244474835</v>
          </cell>
          <cell r="K17">
            <v>8.1806910127439831</v>
          </cell>
          <cell r="L17">
            <v>9.5867472805593545E-2</v>
          </cell>
          <cell r="M17">
            <v>0.14060562678153721</v>
          </cell>
          <cell r="N17">
            <v>0.12782329707412474</v>
          </cell>
          <cell r="O17">
            <v>0.17895261590377462</v>
          </cell>
          <cell r="P17">
            <v>0.10225863765929979</v>
          </cell>
          <cell r="Q17">
            <v>1.917349456111871E-2</v>
          </cell>
          <cell r="S17">
            <v>8.8453721575294342</v>
          </cell>
          <cell r="T17">
            <v>42873.518847545165</v>
          </cell>
          <cell r="U17">
            <v>138.40000000000003</v>
          </cell>
          <cell r="W17">
            <v>0.70302813390768604</v>
          </cell>
          <cell r="X17">
            <v>3.0677591297789935</v>
          </cell>
          <cell r="Y17">
            <v>1.3421446192783097</v>
          </cell>
          <cell r="Z17">
            <v>1.4699679163524344</v>
          </cell>
          <cell r="AA17">
            <v>0.25564659414824947</v>
          </cell>
          <cell r="AB17">
            <v>1.2782329707412474E-2</v>
          </cell>
          <cell r="AD17">
            <v>3.783569593394092</v>
          </cell>
          <cell r="AE17">
            <v>18338.961819181164</v>
          </cell>
          <cell r="AF17">
            <v>59.199999999999996</v>
          </cell>
          <cell r="AH17">
            <v>12.628941750923527</v>
          </cell>
          <cell r="AI17">
            <v>2.5257883501847056</v>
          </cell>
          <cell r="AJ17">
            <v>15.154730101108232</v>
          </cell>
          <cell r="AK17">
            <v>73454.976800071599</v>
          </cell>
          <cell r="AL17">
            <v>881459.72160085919</v>
          </cell>
          <cell r="AM17">
            <v>13791847.680000003</v>
          </cell>
          <cell r="AO17">
            <v>1</v>
          </cell>
          <cell r="AQ17">
            <v>0</v>
          </cell>
          <cell r="AR17">
            <v>4665207.2010624465</v>
          </cell>
          <cell r="AT17">
            <v>514482.22617054195</v>
          </cell>
          <cell r="AU17">
            <v>528373.24627714651</v>
          </cell>
          <cell r="AV17">
            <v>542639.32392662938</v>
          </cell>
          <cell r="AW17">
            <v>556205.3070247951</v>
          </cell>
          <cell r="AX17">
            <v>570110.43970041489</v>
          </cell>
          <cell r="AY17">
            <v>584363.20069292525</v>
          </cell>
          <cell r="AZ17">
            <v>598972.28071024828</v>
          </cell>
          <cell r="BA17">
            <v>613946.58772800444</v>
          </cell>
          <cell r="BB17">
            <v>629295.25242120447</v>
          </cell>
          <cell r="BC17">
            <v>645027.63373173447</v>
          </cell>
          <cell r="BE17">
            <v>1995522.1553677518</v>
          </cell>
          <cell r="BG17">
            <v>220067.54183017398</v>
          </cell>
          <cell r="BH17">
            <v>226009.36545958868</v>
          </cell>
          <cell r="BI17">
            <v>232111.61832699756</v>
          </cell>
          <cell r="BJ17">
            <v>237914.40878517248</v>
          </cell>
          <cell r="BK17">
            <v>243862.26900480175</v>
          </cell>
          <cell r="BL17">
            <v>249958.82572992178</v>
          </cell>
          <cell r="BM17">
            <v>256207.79637316981</v>
          </cell>
          <cell r="BN17">
            <v>262612.99128249905</v>
          </cell>
          <cell r="BO17">
            <v>269178.31606456148</v>
          </cell>
          <cell r="BP17">
            <v>275907.7739661755</v>
          </cell>
        </row>
        <row r="18">
          <cell r="E18" t="str">
            <v>Fausto Kinnisvara OÜTartu mnt 80p, TallinnKoondpakkumine</v>
          </cell>
          <cell r="F18">
            <v>12160</v>
          </cell>
          <cell r="G18">
            <v>275</v>
          </cell>
          <cell r="H18">
            <v>12435</v>
          </cell>
          <cell r="I18">
            <v>76.693978244474835</v>
          </cell>
          <cell r="K18">
            <v>8.1806910127439831</v>
          </cell>
          <cell r="L18">
            <v>9.5867472805593545E-2</v>
          </cell>
          <cell r="M18">
            <v>0.14060562678153721</v>
          </cell>
          <cell r="N18">
            <v>0.12782329707412474</v>
          </cell>
          <cell r="O18">
            <v>0.17895261590377462</v>
          </cell>
          <cell r="P18">
            <v>0.10225863765929979</v>
          </cell>
          <cell r="Q18">
            <v>1.917349456111871E-2</v>
          </cell>
          <cell r="S18">
            <v>8.8453721575294342</v>
          </cell>
          <cell r="T18">
            <v>109992.20277887852</v>
          </cell>
          <cell r="U18">
            <v>138.40000000000003</v>
          </cell>
          <cell r="W18">
            <v>0.70302813390768604</v>
          </cell>
          <cell r="X18">
            <v>3.0677591297789935</v>
          </cell>
          <cell r="Y18">
            <v>1.3421446192783097</v>
          </cell>
          <cell r="Z18">
            <v>1.4699679163524344</v>
          </cell>
          <cell r="AA18">
            <v>0.25564659414824947</v>
          </cell>
          <cell r="AB18">
            <v>1.2782329707412474E-2</v>
          </cell>
          <cell r="AD18">
            <v>3.783569593394092</v>
          </cell>
          <cell r="AE18">
            <v>47048.687893855531</v>
          </cell>
          <cell r="AF18">
            <v>59.199999999999996</v>
          </cell>
          <cell r="AH18">
            <v>12.628941750923527</v>
          </cell>
          <cell r="AI18">
            <v>2.5257883501847056</v>
          </cell>
          <cell r="AJ18">
            <v>15.154730101108232</v>
          </cell>
          <cell r="AK18">
            <v>188449.06880728086</v>
          </cell>
          <cell r="AL18">
            <v>2261388.8256873703</v>
          </cell>
          <cell r="AM18">
            <v>35383046.400000006</v>
          </cell>
          <cell r="AO18">
            <v>1</v>
          </cell>
          <cell r="AQ18">
            <v>0</v>
          </cell>
          <cell r="AR18">
            <v>11968609.767941311</v>
          </cell>
          <cell r="AT18">
            <v>1319906.4333465423</v>
          </cell>
          <cell r="AU18">
            <v>1355543.9070468987</v>
          </cell>
          <cell r="AV18">
            <v>1392143.5925371649</v>
          </cell>
          <cell r="AW18">
            <v>1426947.1823505939</v>
          </cell>
          <cell r="AX18">
            <v>1462620.8619093585</v>
          </cell>
          <cell r="AY18">
            <v>1499186.3834570923</v>
          </cell>
          <cell r="AZ18">
            <v>1536666.0430435196</v>
          </cell>
          <cell r="BA18">
            <v>1575082.6941196076</v>
          </cell>
          <cell r="BB18">
            <v>1614459.7614725977</v>
          </cell>
          <cell r="BC18">
            <v>1654821.2555094126</v>
          </cell>
          <cell r="BE18">
            <v>5119520.9412003262</v>
          </cell>
          <cell r="BG18">
            <v>564584.25472626637</v>
          </cell>
          <cell r="BH18">
            <v>579828.02960387548</v>
          </cell>
          <cell r="BI18">
            <v>595483.38640318008</v>
          </cell>
          <cell r="BJ18">
            <v>610370.47106325952</v>
          </cell>
          <cell r="BK18">
            <v>625629.73283984093</v>
          </cell>
          <cell r="BL18">
            <v>641270.47616083687</v>
          </cell>
          <cell r="BM18">
            <v>657302.23806485778</v>
          </cell>
          <cell r="BN18">
            <v>673734.79401647917</v>
          </cell>
          <cell r="BO18">
            <v>690578.16386689106</v>
          </cell>
          <cell r="BP18">
            <v>707842.6179635633</v>
          </cell>
        </row>
        <row r="19">
          <cell r="E19" t="str">
            <v xml:space="preserve">BC 25 OÜVäike-Paala 1, TallinnMTA üüripind </v>
          </cell>
          <cell r="F19">
            <v>7430</v>
          </cell>
          <cell r="H19">
            <v>7430</v>
          </cell>
          <cell r="I19">
            <v>63.911648537062369</v>
          </cell>
          <cell r="K19">
            <v>11.440185088134164</v>
          </cell>
          <cell r="L19">
            <v>0.10289775414467042</v>
          </cell>
          <cell r="M19">
            <v>0.14060562678153721</v>
          </cell>
          <cell r="N19">
            <v>0.79889560671327964</v>
          </cell>
          <cell r="O19">
            <v>0.31955824268531186</v>
          </cell>
          <cell r="P19">
            <v>0</v>
          </cell>
          <cell r="Q19">
            <v>6.3911648537062372E-3</v>
          </cell>
          <cell r="R19">
            <v>0</v>
          </cell>
          <cell r="S19">
            <v>12.808533483312672</v>
          </cell>
          <cell r="T19">
            <v>95167.403781013156</v>
          </cell>
          <cell r="U19">
            <v>200.41000000000005</v>
          </cell>
          <cell r="W19">
            <v>6.3911648537062368E-2</v>
          </cell>
          <cell r="X19">
            <v>1.23988598161901</v>
          </cell>
          <cell r="Y19">
            <v>0.47933736402796778</v>
          </cell>
          <cell r="Z19">
            <v>0.69663696905397987</v>
          </cell>
          <cell r="AA19">
            <v>6.3911648537062368E-2</v>
          </cell>
          <cell r="AB19">
            <v>0.29399358327048686</v>
          </cell>
          <cell r="AC19">
            <v>0</v>
          </cell>
          <cell r="AD19">
            <v>1.5977912134265591</v>
          </cell>
          <cell r="AE19">
            <v>11871.588715759333</v>
          </cell>
          <cell r="AF19">
            <v>24.999999999999996</v>
          </cell>
          <cell r="AH19">
            <v>14.406324696739231</v>
          </cell>
          <cell r="AI19">
            <v>2.8812649393478464</v>
          </cell>
          <cell r="AJ19">
            <v>17.287589636087077</v>
          </cell>
          <cell r="AK19">
            <v>128446.79099612698</v>
          </cell>
          <cell r="AL19">
            <v>1541361.4919535238</v>
          </cell>
          <cell r="AM19">
            <v>24117066.720000006</v>
          </cell>
          <cell r="AO19">
            <v>0.6</v>
          </cell>
          <cell r="AQ19">
            <v>0</v>
          </cell>
          <cell r="AR19">
            <v>9910769.4540478941</v>
          </cell>
          <cell r="AT19">
            <v>1142008.8453721579</v>
          </cell>
          <cell r="AU19">
            <v>1160509.3886671867</v>
          </cell>
          <cell r="AV19">
            <v>1179309.6407635952</v>
          </cell>
          <cell r="AW19">
            <v>1196999.2853750491</v>
          </cell>
          <cell r="AX19">
            <v>1214954.2746556748</v>
          </cell>
          <cell r="AY19">
            <v>1233178.5887755097</v>
          </cell>
          <cell r="AZ19">
            <v>1251676.2676071422</v>
          </cell>
          <cell r="BA19">
            <v>1270451.4116212493</v>
          </cell>
          <cell r="BB19">
            <v>1289508.1827955679</v>
          </cell>
          <cell r="BC19">
            <v>1308850.8055375014</v>
          </cell>
          <cell r="BE19">
            <v>1291786.2273388656</v>
          </cell>
          <cell r="BG19">
            <v>142459.06458911201</v>
          </cell>
          <cell r="BH19">
            <v>146305.45933301802</v>
          </cell>
          <cell r="BI19">
            <v>150255.7067350095</v>
          </cell>
          <cell r="BJ19">
            <v>154012.09940338472</v>
          </cell>
          <cell r="BK19">
            <v>157862.40188846932</v>
          </cell>
          <cell r="BL19">
            <v>161808.96193568103</v>
          </cell>
          <cell r="BM19">
            <v>165854.18598407303</v>
          </cell>
          <cell r="BN19">
            <v>170000.54063367486</v>
          </cell>
          <cell r="BO19">
            <v>174250.55414951671</v>
          </cell>
          <cell r="BP19">
            <v>178606.81800325462</v>
          </cell>
        </row>
        <row r="20">
          <cell r="E20" t="str">
            <v>BC 25 OÜVäike-Paala 1, TallinnStat üüripind</v>
          </cell>
          <cell r="F20">
            <v>4918</v>
          </cell>
          <cell r="H20">
            <v>4918</v>
          </cell>
          <cell r="I20">
            <v>63.911648537062369</v>
          </cell>
          <cell r="K20">
            <v>11.440185088134164</v>
          </cell>
          <cell r="L20">
            <v>0.10289775414467042</v>
          </cell>
          <cell r="M20">
            <v>0.14060562678153721</v>
          </cell>
          <cell r="N20">
            <v>0.79889560671327964</v>
          </cell>
          <cell r="O20">
            <v>0.31955824268531186</v>
          </cell>
          <cell r="P20">
            <v>0</v>
          </cell>
          <cell r="Q20">
            <v>6.3911648537062372E-3</v>
          </cell>
          <cell r="R20">
            <v>0</v>
          </cell>
          <cell r="S20">
            <v>12.808533483312672</v>
          </cell>
          <cell r="T20">
            <v>62992.367670931722</v>
          </cell>
          <cell r="U20">
            <v>200.41000000000005</v>
          </cell>
          <cell r="W20">
            <v>6.3911648537062368E-2</v>
          </cell>
          <cell r="X20">
            <v>1.23988598161901</v>
          </cell>
          <cell r="Y20">
            <v>0.47933736402796778</v>
          </cell>
          <cell r="Z20">
            <v>0.69663696905397987</v>
          </cell>
          <cell r="AA20">
            <v>6.3911648537062368E-2</v>
          </cell>
          <cell r="AB20">
            <v>0.29399358327048686</v>
          </cell>
          <cell r="AC20">
            <v>0</v>
          </cell>
          <cell r="AD20">
            <v>1.5977912134265591</v>
          </cell>
          <cell r="AE20">
            <v>7857.9371876318173</v>
          </cell>
          <cell r="AF20">
            <v>24.999999999999996</v>
          </cell>
          <cell r="AH20">
            <v>14.406324696739231</v>
          </cell>
          <cell r="AI20">
            <v>2.8812649393478464</v>
          </cell>
          <cell r="AJ20">
            <v>17.287589636087077</v>
          </cell>
          <cell r="AK20">
            <v>85020.365830276249</v>
          </cell>
          <cell r="AL20">
            <v>1020244.389963315</v>
          </cell>
          <cell r="AM20">
            <v>15963355.872000003</v>
          </cell>
          <cell r="AO20">
            <v>0.6</v>
          </cell>
          <cell r="AQ20">
            <v>0</v>
          </cell>
          <cell r="AR20">
            <v>6560049.0141329141</v>
          </cell>
          <cell r="AT20">
            <v>755908.41205118061</v>
          </cell>
          <cell r="AU20">
            <v>768154.12832640973</v>
          </cell>
          <cell r="AV20">
            <v>780598.22520529758</v>
          </cell>
          <cell r="AW20">
            <v>792307.19858337694</v>
          </cell>
          <cell r="AX20">
            <v>804191.80656212755</v>
          </cell>
          <cell r="AY20">
            <v>816254.68366055936</v>
          </cell>
          <cell r="AZ20">
            <v>828498.50391546765</v>
          </cell>
          <cell r="BA20">
            <v>840925.98147419957</v>
          </cell>
          <cell r="BB20">
            <v>853539.87119631248</v>
          </cell>
          <cell r="BC20">
            <v>866342.96926425712</v>
          </cell>
          <cell r="BE20">
            <v>855047.73432739475</v>
          </cell>
          <cell r="BG20">
            <v>94295.246251581804</v>
          </cell>
          <cell r="BH20">
            <v>96841.217900374511</v>
          </cell>
          <cell r="BI20">
            <v>99455.930783684613</v>
          </cell>
          <cell r="BJ20">
            <v>101942.32905327671</v>
          </cell>
          <cell r="BK20">
            <v>104490.88727960862</v>
          </cell>
          <cell r="BL20">
            <v>107103.15946159883</v>
          </cell>
          <cell r="BM20">
            <v>109780.73844813879</v>
          </cell>
          <cell r="BN20">
            <v>112525.25690934225</v>
          </cell>
          <cell r="BO20">
            <v>115338.3883320758</v>
          </cell>
          <cell r="BP20">
            <v>118221.84804037769</v>
          </cell>
        </row>
        <row r="21">
          <cell r="E21" t="str">
            <v>BC 25 OÜVäike-Paala 1, TallinnKoondpakkumine</v>
          </cell>
          <cell r="F21">
            <v>12348</v>
          </cell>
          <cell r="H21">
            <v>12348</v>
          </cell>
          <cell r="I21">
            <v>63.911648537062369</v>
          </cell>
          <cell r="K21">
            <v>11.440185088134164</v>
          </cell>
          <cell r="L21">
            <v>0.10289775414467042</v>
          </cell>
          <cell r="M21">
            <v>0.14060562678153721</v>
          </cell>
          <cell r="N21">
            <v>0.79889560671327964</v>
          </cell>
          <cell r="O21">
            <v>0.31955824268531186</v>
          </cell>
          <cell r="P21">
            <v>0</v>
          </cell>
          <cell r="Q21">
            <v>6.3911648537062372E-3</v>
          </cell>
          <cell r="R21">
            <v>0</v>
          </cell>
          <cell r="S21">
            <v>12.808533483312672</v>
          </cell>
          <cell r="T21">
            <v>158159.77145194486</v>
          </cell>
          <cell r="U21">
            <v>200.41000000000005</v>
          </cell>
          <cell r="W21">
            <v>6.3911648537062368E-2</v>
          </cell>
          <cell r="X21">
            <v>1.23988598161901</v>
          </cell>
          <cell r="Y21">
            <v>0.47933736402796778</v>
          </cell>
          <cell r="Z21">
            <v>0.69663696905397987</v>
          </cell>
          <cell r="AA21">
            <v>6.3911648537062368E-2</v>
          </cell>
          <cell r="AB21">
            <v>0.29399358327048686</v>
          </cell>
          <cell r="AC21">
            <v>0</v>
          </cell>
          <cell r="AD21">
            <v>1.5977912134265591</v>
          </cell>
          <cell r="AE21">
            <v>19729.52590339115</v>
          </cell>
          <cell r="AF21">
            <v>24.999999999999996</v>
          </cell>
          <cell r="AH21">
            <v>14.406324696739231</v>
          </cell>
          <cell r="AI21">
            <v>2.8812649393478464</v>
          </cell>
          <cell r="AJ21">
            <v>17.287589636087077</v>
          </cell>
          <cell r="AK21">
            <v>213467.15682640322</v>
          </cell>
          <cell r="AL21">
            <v>2561605.8819168387</v>
          </cell>
          <cell r="AM21">
            <v>40080422.592000008</v>
          </cell>
          <cell r="AO21">
            <v>0.6</v>
          </cell>
          <cell r="AQ21">
            <v>0</v>
          </cell>
          <cell r="AR21">
            <v>16470818.468180809</v>
          </cell>
          <cell r="AT21">
            <v>1897917.2574233385</v>
          </cell>
          <cell r="AU21">
            <v>1928663.5169935965</v>
          </cell>
          <cell r="AV21">
            <v>1959907.8659688926</v>
          </cell>
          <cell r="AW21">
            <v>1989306.4839584257</v>
          </cell>
          <cell r="AX21">
            <v>2019146.0812178019</v>
          </cell>
          <cell r="AY21">
            <v>2049433.2724360686</v>
          </cell>
          <cell r="AZ21">
            <v>2080174.7715226095</v>
          </cell>
          <cell r="BA21">
            <v>2111377.3930954486</v>
          </cell>
          <cell r="BB21">
            <v>2143048.0539918803</v>
          </cell>
          <cell r="BC21">
            <v>2175193.7748017581</v>
          </cell>
          <cell r="BE21">
            <v>2146833.9616662604</v>
          </cell>
          <cell r="BG21">
            <v>236754.3108406938</v>
          </cell>
          <cell r="BH21">
            <v>243146.67723339252</v>
          </cell>
          <cell r="BI21">
            <v>249711.6375186941</v>
          </cell>
          <cell r="BJ21">
            <v>255954.42845666144</v>
          </cell>
          <cell r="BK21">
            <v>262353.28916807793</v>
          </cell>
          <cell r="BL21">
            <v>268912.12139727984</v>
          </cell>
          <cell r="BM21">
            <v>275634.92443221179</v>
          </cell>
          <cell r="BN21">
            <v>282525.79754301708</v>
          </cell>
          <cell r="BO21">
            <v>289588.94248159247</v>
          </cell>
          <cell r="BP21">
            <v>296828.66604363226</v>
          </cell>
        </row>
        <row r="22">
          <cell r="E22" t="str">
            <v>FB Baltic Holding OÜLiimi tn 4, TallinnKoondpakkumine</v>
          </cell>
          <cell r="F22">
            <v>12418</v>
          </cell>
          <cell r="G22">
            <v>260</v>
          </cell>
          <cell r="H22">
            <v>12678</v>
          </cell>
          <cell r="I22">
            <v>25.64</v>
          </cell>
          <cell r="K22">
            <v>8.89</v>
          </cell>
          <cell r="L22">
            <v>0.08</v>
          </cell>
          <cell r="M22">
            <v>0.14000000000000001</v>
          </cell>
          <cell r="N22">
            <v>0.76</v>
          </cell>
          <cell r="O22">
            <v>0.02</v>
          </cell>
          <cell r="P22">
            <v>0.05</v>
          </cell>
          <cell r="Q22">
            <v>0.03</v>
          </cell>
          <cell r="R22">
            <v>-5.9993689856447929E-3</v>
          </cell>
          <cell r="S22">
            <v>9.9640006310143558</v>
          </cell>
          <cell r="T22">
            <v>126323.6</v>
          </cell>
          <cell r="U22">
            <v>155.90273227322922</v>
          </cell>
          <cell r="W22">
            <v>0.82</v>
          </cell>
          <cell r="X22">
            <v>4.6800000000000006</v>
          </cell>
          <cell r="Y22">
            <v>3.5</v>
          </cell>
          <cell r="Z22">
            <v>1.1100000000000001</v>
          </cell>
          <cell r="AA22">
            <v>7.0000000000000007E-2</v>
          </cell>
          <cell r="AB22">
            <v>0.03</v>
          </cell>
          <cell r="AC22">
            <v>-8.333333333334636E-3</v>
          </cell>
          <cell r="AD22">
            <v>5.5216666666666665</v>
          </cell>
          <cell r="AE22">
            <v>70003.69</v>
          </cell>
          <cell r="AF22">
            <v>86.395309666666662</v>
          </cell>
          <cell r="AH22">
            <v>15.485667297681022</v>
          </cell>
          <cell r="AI22">
            <v>3.0971334595362046</v>
          </cell>
          <cell r="AJ22">
            <v>18.582800757217228</v>
          </cell>
          <cell r="AK22">
            <v>235592.74800000002</v>
          </cell>
          <cell r="AL22">
            <v>2827112.9760000003</v>
          </cell>
          <cell r="AM22">
            <v>44234705.890281603</v>
          </cell>
          <cell r="AO22">
            <v>1</v>
          </cell>
          <cell r="AQ22">
            <v>0</v>
          </cell>
          <cell r="AR22">
            <v>13745682.281870259</v>
          </cell>
          <cell r="AT22">
            <v>1515883.2000000002</v>
          </cell>
          <cell r="AU22">
            <v>1556812.0464000001</v>
          </cell>
          <cell r="AV22">
            <v>1598845.9716528</v>
          </cell>
          <cell r="AW22">
            <v>1638817.1209441198</v>
          </cell>
          <cell r="AX22">
            <v>1679787.5489677226</v>
          </cell>
          <cell r="AY22">
            <v>1721782.2376919156</v>
          </cell>
          <cell r="AZ22">
            <v>1764826.7936342133</v>
          </cell>
          <cell r="BA22">
            <v>1808947.4634750686</v>
          </cell>
          <cell r="BB22">
            <v>1854171.1500619452</v>
          </cell>
          <cell r="BC22">
            <v>1900525.4288134936</v>
          </cell>
          <cell r="BE22">
            <v>7617329.4720744044</v>
          </cell>
          <cell r="BG22">
            <v>840044.28</v>
          </cell>
          <cell r="BH22">
            <v>862725.47555999993</v>
          </cell>
          <cell r="BI22">
            <v>886019.06340011989</v>
          </cell>
          <cell r="BJ22">
            <v>908169.53998512286</v>
          </cell>
          <cell r="BK22">
            <v>930873.77848475089</v>
          </cell>
          <cell r="BL22">
            <v>954145.62294686958</v>
          </cell>
          <cell r="BM22">
            <v>977999.26352054125</v>
          </cell>
          <cell r="BN22">
            <v>1002449.2451085547</v>
          </cell>
          <cell r="BO22">
            <v>1027510.4762362685</v>
          </cell>
          <cell r="BP22">
            <v>1053198.2381421751</v>
          </cell>
        </row>
        <row r="23">
          <cell r="E23" t="str">
            <v>Kaamos Kinnisvara OÜ / Kaamos Ehitus OÜ / Vindor Holding OÜTatari 51, TallinnStat üüripind</v>
          </cell>
          <cell r="F23">
            <v>4626</v>
          </cell>
          <cell r="G23">
            <v>0</v>
          </cell>
          <cell r="H23">
            <v>4626</v>
          </cell>
          <cell r="I23">
            <v>25</v>
          </cell>
          <cell r="K23">
            <v>5.3589917298326792</v>
          </cell>
          <cell r="L23">
            <v>0.114</v>
          </cell>
          <cell r="M23">
            <v>0.20800000000000002</v>
          </cell>
          <cell r="N23">
            <v>0.35</v>
          </cell>
          <cell r="O23">
            <v>0.33250000000000002</v>
          </cell>
          <cell r="P23">
            <v>1.981514388351252</v>
          </cell>
          <cell r="Q23">
            <v>1.4999999999999999E-2</v>
          </cell>
          <cell r="S23">
            <v>8.3600061181839322</v>
          </cell>
          <cell r="T23">
            <v>38673.388302718871</v>
          </cell>
          <cell r="U23">
            <v>130.8056717287767</v>
          </cell>
          <cell r="W23">
            <v>0.65</v>
          </cell>
          <cell r="X23">
            <v>2.02</v>
          </cell>
          <cell r="Y23">
            <v>1.4</v>
          </cell>
          <cell r="Z23">
            <v>0.45</v>
          </cell>
          <cell r="AA23">
            <v>0.17</v>
          </cell>
          <cell r="AB23">
            <v>1.4999999999999999E-2</v>
          </cell>
          <cell r="AD23">
            <v>2.6850000000000001</v>
          </cell>
          <cell r="AE23">
            <v>12420.81</v>
          </cell>
          <cell r="AF23">
            <v>42.011120999999996</v>
          </cell>
          <cell r="AH23">
            <v>11.045006118183933</v>
          </cell>
          <cell r="AI23">
            <v>2.2090012236367866</v>
          </cell>
          <cell r="AJ23">
            <v>13.254007341820719</v>
          </cell>
          <cell r="AK23">
            <v>61313.037963262643</v>
          </cell>
          <cell r="AL23">
            <v>735756.45555915171</v>
          </cell>
          <cell r="AM23">
            <v>11512086.957551822</v>
          </cell>
          <cell r="AO23">
            <v>1</v>
          </cell>
          <cell r="AQ23">
            <v>0</v>
          </cell>
          <cell r="AR23">
            <v>4208177.3189852992</v>
          </cell>
          <cell r="AT23">
            <v>464080.65963262646</v>
          </cell>
          <cell r="AU23">
            <v>476610.83744270733</v>
          </cell>
          <cell r="AV23">
            <v>489479.33005366038</v>
          </cell>
          <cell r="AW23">
            <v>501716.31330500182</v>
          </cell>
          <cell r="AX23">
            <v>514259.2211376268</v>
          </cell>
          <cell r="AY23">
            <v>527115.70166606747</v>
          </cell>
          <cell r="AZ23">
            <v>540293.59420771908</v>
          </cell>
          <cell r="BA23">
            <v>553800.93406291201</v>
          </cell>
          <cell r="BB23">
            <v>567645.95741448482</v>
          </cell>
          <cell r="BC23">
            <v>581837.10634984693</v>
          </cell>
          <cell r="BE23">
            <v>1351548.7837860617</v>
          </cell>
          <cell r="BG23">
            <v>149049.72</v>
          </cell>
          <cell r="BH23">
            <v>153074.06243999998</v>
          </cell>
          <cell r="BI23">
            <v>157207.06212587998</v>
          </cell>
          <cell r="BJ23">
            <v>161137.23867902695</v>
          </cell>
          <cell r="BK23">
            <v>165165.66964600261</v>
          </cell>
          <cell r="BL23">
            <v>169294.81138715267</v>
          </cell>
          <cell r="BM23">
            <v>173527.18167183147</v>
          </cell>
          <cell r="BN23">
            <v>177865.36121362724</v>
          </cell>
          <cell r="BO23">
            <v>182311.99524396792</v>
          </cell>
          <cell r="BP23">
            <v>186869.79512506709</v>
          </cell>
        </row>
        <row r="24">
          <cell r="E24" t="str">
            <v>Kawe Group AS / Ühiselamu Projekt OÜPärnu mnt 156/Vaari 1, TallinnKoondpakkumine</v>
          </cell>
          <cell r="F24">
            <v>12114</v>
          </cell>
          <cell r="H24">
            <v>12114</v>
          </cell>
          <cell r="I24">
            <v>32</v>
          </cell>
          <cell r="K24">
            <v>10.5</v>
          </cell>
          <cell r="L24">
            <v>1.2</v>
          </cell>
          <cell r="S24">
            <v>11.7</v>
          </cell>
          <cell r="T24">
            <v>141733.79999999999</v>
          </cell>
          <cell r="U24">
            <v>183.06521999999998</v>
          </cell>
          <cell r="X24">
            <v>0</v>
          </cell>
          <cell r="AB24">
            <v>0.05</v>
          </cell>
          <cell r="AD24">
            <v>0.05</v>
          </cell>
          <cell r="AE24">
            <v>605.70000000000005</v>
          </cell>
          <cell r="AF24">
            <v>0.78232999999999997</v>
          </cell>
          <cell r="AH24">
            <v>11.75</v>
          </cell>
          <cell r="AI24">
            <v>2.35</v>
          </cell>
          <cell r="AJ24">
            <v>14.1</v>
          </cell>
          <cell r="AK24">
            <v>170807.4</v>
          </cell>
          <cell r="AL24">
            <v>2049688.7999999998</v>
          </cell>
          <cell r="AM24">
            <v>32070660.778079994</v>
          </cell>
          <cell r="AO24">
            <v>1</v>
          </cell>
          <cell r="AP24">
            <v>827143.91999999993</v>
          </cell>
          <cell r="AQ24">
            <v>5.6899999999999986</v>
          </cell>
          <cell r="AR24">
            <v>15422516.326340785</v>
          </cell>
          <cell r="AT24">
            <v>1700805.5999999999</v>
          </cell>
          <cell r="AU24">
            <v>1746727.3511999997</v>
          </cell>
          <cell r="AV24">
            <v>1793888.9896823994</v>
          </cell>
          <cell r="AW24">
            <v>1838736.2144244593</v>
          </cell>
          <cell r="AX24">
            <v>1884704.6197850707</v>
          </cell>
          <cell r="AY24">
            <v>1931822.2352796972</v>
          </cell>
          <cell r="AZ24">
            <v>1980117.7911616894</v>
          </cell>
          <cell r="BA24">
            <v>2029620.7359407316</v>
          </cell>
          <cell r="BB24">
            <v>2080361.2543392498</v>
          </cell>
          <cell r="BC24">
            <v>2132370.2856977307</v>
          </cell>
          <cell r="BE24">
            <v>7566260.1464270186</v>
          </cell>
          <cell r="BG24">
            <v>834412.32</v>
          </cell>
          <cell r="BH24">
            <v>856941.45263999992</v>
          </cell>
          <cell r="BI24">
            <v>880078.87186127983</v>
          </cell>
          <cell r="BJ24">
            <v>902080.84365781175</v>
          </cell>
          <cell r="BK24">
            <v>924632.86474925699</v>
          </cell>
          <cell r="BL24">
            <v>947748.68636798835</v>
          </cell>
          <cell r="BM24">
            <v>971442.403527188</v>
          </cell>
          <cell r="BN24">
            <v>995728.46361536765</v>
          </cell>
          <cell r="BO24">
            <v>1020621.6752057518</v>
          </cell>
          <cell r="BP24">
            <v>1046137.2170858955</v>
          </cell>
        </row>
        <row r="25">
          <cell r="E25" t="str">
            <v>Kawe Group AS / Ühiselamu Projekt OÜPärnu mnt 156/Vaari 1, TallinnStat üüripind</v>
          </cell>
          <cell r="F25">
            <v>4733</v>
          </cell>
          <cell r="H25">
            <v>4733</v>
          </cell>
          <cell r="I25">
            <v>32</v>
          </cell>
          <cell r="K25">
            <v>12.6</v>
          </cell>
          <cell r="L25">
            <v>1.2</v>
          </cell>
          <cell r="S25">
            <v>13.799999999999999</v>
          </cell>
          <cell r="T25">
            <v>65315.399999999994</v>
          </cell>
          <cell r="U25">
            <v>215.92307999999997</v>
          </cell>
          <cell r="X25">
            <v>0</v>
          </cell>
          <cell r="AB25">
            <v>0.05</v>
          </cell>
          <cell r="AD25">
            <v>0.05</v>
          </cell>
          <cell r="AE25">
            <v>236.65</v>
          </cell>
          <cell r="AF25">
            <v>0.78232999999999997</v>
          </cell>
          <cell r="AH25">
            <v>13.85</v>
          </cell>
          <cell r="AI25">
            <v>2.77</v>
          </cell>
          <cell r="AJ25">
            <v>16.62</v>
          </cell>
          <cell r="AK25">
            <v>78662.460000000006</v>
          </cell>
          <cell r="AL25">
            <v>943949.52</v>
          </cell>
          <cell r="AM25">
            <v>14769600.559632</v>
          </cell>
          <cell r="AO25">
            <v>1</v>
          </cell>
          <cell r="AP25">
            <v>267899.66743803769</v>
          </cell>
          <cell r="AQ25">
            <v>4.7168756151496174</v>
          </cell>
          <cell r="AR25">
            <v>7107181.3700153315</v>
          </cell>
          <cell r="AT25">
            <v>783784.79999999993</v>
          </cell>
          <cell r="AU25">
            <v>804946.98959999986</v>
          </cell>
          <cell r="AV25">
            <v>826680.55831919983</v>
          </cell>
          <cell r="AW25">
            <v>847347.5722771798</v>
          </cell>
          <cell r="AX25">
            <v>868531.26158410928</v>
          </cell>
          <cell r="AY25">
            <v>890244.54312371195</v>
          </cell>
          <cell r="AZ25">
            <v>912500.65670180472</v>
          </cell>
          <cell r="BA25">
            <v>935313.17311934975</v>
          </cell>
          <cell r="BB25">
            <v>958696.00244733342</v>
          </cell>
          <cell r="BC25">
            <v>982663.40250851668</v>
          </cell>
          <cell r="BE25">
            <v>2455003.5916791111</v>
          </cell>
          <cell r="BG25">
            <v>270739.46743803768</v>
          </cell>
          <cell r="BH25">
            <v>278049.43305886467</v>
          </cell>
          <cell r="BI25">
            <v>285556.76775145397</v>
          </cell>
          <cell r="BJ25">
            <v>292695.6869452403</v>
          </cell>
          <cell r="BK25">
            <v>300013.0791188713</v>
          </cell>
          <cell r="BL25">
            <v>307513.40609684307</v>
          </cell>
          <cell r="BM25">
            <v>315201.2412492641</v>
          </cell>
          <cell r="BN25">
            <v>323081.27228049567</v>
          </cell>
          <cell r="BO25">
            <v>331158.30408750806</v>
          </cell>
          <cell r="BP25">
            <v>339437.26168969576</v>
          </cell>
        </row>
        <row r="26">
          <cell r="E26" t="str">
            <v>Ambler Properties OÜEndla 15/Lõkke 2, TallinnStat üüripind</v>
          </cell>
          <cell r="F26">
            <v>4879</v>
          </cell>
          <cell r="G26">
            <v>0</v>
          </cell>
          <cell r="H26">
            <v>4879</v>
          </cell>
          <cell r="I26">
            <v>20</v>
          </cell>
          <cell r="K26">
            <v>5</v>
          </cell>
          <cell r="L26">
            <v>1</v>
          </cell>
          <cell r="M26">
            <v>1</v>
          </cell>
          <cell r="N26">
            <v>0.5</v>
          </cell>
          <cell r="O26">
            <v>0.5</v>
          </cell>
          <cell r="P26">
            <v>0.5</v>
          </cell>
          <cell r="Q26">
            <v>0.5</v>
          </cell>
          <cell r="S26">
            <v>9</v>
          </cell>
          <cell r="T26">
            <v>43911</v>
          </cell>
          <cell r="U26">
            <v>140.8194</v>
          </cell>
          <cell r="W26">
            <v>0.7</v>
          </cell>
          <cell r="X26">
            <v>1.3</v>
          </cell>
          <cell r="Y26">
            <v>0.6</v>
          </cell>
          <cell r="Z26">
            <v>0.5</v>
          </cell>
          <cell r="AA26">
            <v>0.2</v>
          </cell>
          <cell r="AB26">
            <v>2</v>
          </cell>
          <cell r="AD26">
            <v>4</v>
          </cell>
          <cell r="AE26">
            <v>19516</v>
          </cell>
          <cell r="AF26">
            <v>62.586399999999998</v>
          </cell>
          <cell r="AH26">
            <v>13</v>
          </cell>
          <cell r="AI26">
            <v>2.6</v>
          </cell>
          <cell r="AJ26">
            <v>15.6</v>
          </cell>
          <cell r="AK26">
            <v>76112.399999999994</v>
          </cell>
          <cell r="AL26">
            <v>913348.79999999993</v>
          </cell>
          <cell r="AM26">
            <v>14290803.334079998</v>
          </cell>
          <cell r="AO26">
            <v>1</v>
          </cell>
          <cell r="AQ26">
            <v>0</v>
          </cell>
          <cell r="AR26">
            <v>4778098.9037614902</v>
          </cell>
          <cell r="AT26">
            <v>526932</v>
          </cell>
          <cell r="AU26">
            <v>541159.16399999999</v>
          </cell>
          <cell r="AV26">
            <v>555770.46142799989</v>
          </cell>
          <cell r="AW26">
            <v>569664.72296369984</v>
          </cell>
          <cell r="AX26">
            <v>583906.34103779227</v>
          </cell>
          <cell r="AY26">
            <v>598503.99956373707</v>
          </cell>
          <cell r="AZ26">
            <v>613466.59955283045</v>
          </cell>
          <cell r="BA26">
            <v>628803.26454165112</v>
          </cell>
          <cell r="BB26">
            <v>644523.34615519235</v>
          </cell>
          <cell r="BC26">
            <v>660636.42980907205</v>
          </cell>
          <cell r="BE26">
            <v>2123599.5127828843</v>
          </cell>
          <cell r="BG26">
            <v>234192</v>
          </cell>
          <cell r="BH26">
            <v>240515.18399999998</v>
          </cell>
          <cell r="BI26">
            <v>247009.09396799997</v>
          </cell>
          <cell r="BJ26">
            <v>253184.32131719994</v>
          </cell>
          <cell r="BK26">
            <v>259513.92935012991</v>
          </cell>
          <cell r="BL26">
            <v>266001.77758388314</v>
          </cell>
          <cell r="BM26">
            <v>272651.8220234802</v>
          </cell>
          <cell r="BN26">
            <v>279468.1175740672</v>
          </cell>
          <cell r="BO26">
            <v>286454.82051341888</v>
          </cell>
          <cell r="BP26">
            <v>293616.19102625432</v>
          </cell>
        </row>
        <row r="27">
          <cell r="E27" t="str">
            <v>ViaCerta OÜTartu mnt 83, TallinnStat üüripind</v>
          </cell>
          <cell r="F27">
            <v>4634.8999999999996</v>
          </cell>
          <cell r="H27">
            <v>4634.8999999999996</v>
          </cell>
          <cell r="I27">
            <v>25.108147639560215</v>
          </cell>
          <cell r="K27">
            <v>11.184538493985915</v>
          </cell>
          <cell r="L27">
            <v>0.12782329707412474</v>
          </cell>
          <cell r="M27">
            <v>0.38346989122237418</v>
          </cell>
          <cell r="N27">
            <v>0.31955824268531186</v>
          </cell>
          <cell r="O27">
            <v>6.3911648537062368E-2</v>
          </cell>
          <cell r="P27">
            <v>6.3911648537062368E-2</v>
          </cell>
          <cell r="Q27">
            <v>1.2782329707412474E-2</v>
          </cell>
          <cell r="S27">
            <v>12.155995551749266</v>
          </cell>
          <cell r="T27">
            <v>56341.823782802669</v>
          </cell>
          <cell r="U27">
            <v>190.20000000000005</v>
          </cell>
          <cell r="W27">
            <v>0.7349839581762172</v>
          </cell>
          <cell r="X27">
            <v>2.2369076987971828</v>
          </cell>
          <cell r="Y27">
            <v>1.4060562678153721</v>
          </cell>
          <cell r="Z27">
            <v>0.63911648537062371</v>
          </cell>
          <cell r="AA27">
            <v>0.19173494561118709</v>
          </cell>
          <cell r="AB27">
            <v>2.5564659414824949E-2</v>
          </cell>
          <cell r="AD27">
            <v>2.9974563163882251</v>
          </cell>
          <cell r="AE27">
            <v>13892.910280827784</v>
          </cell>
          <cell r="AF27">
            <v>46.9</v>
          </cell>
          <cell r="AH27">
            <v>15.153451868137491</v>
          </cell>
          <cell r="AI27">
            <v>3.0306903736274986</v>
          </cell>
          <cell r="AJ27">
            <v>18.184142241764988</v>
          </cell>
          <cell r="AK27">
            <v>84281.680876356535</v>
          </cell>
          <cell r="AL27">
            <v>1011380.1705162784</v>
          </cell>
          <cell r="AM27">
            <v>15824660.976</v>
          </cell>
          <cell r="AO27">
            <v>1</v>
          </cell>
          <cell r="AQ27">
            <v>0</v>
          </cell>
          <cell r="AR27">
            <v>6130737.3198636435</v>
          </cell>
          <cell r="AT27">
            <v>676101.88539363199</v>
          </cell>
          <cell r="AU27">
            <v>694356.63629925996</v>
          </cell>
          <cell r="AV27">
            <v>713104.26547933987</v>
          </cell>
          <cell r="AW27">
            <v>730931.87211632333</v>
          </cell>
          <cell r="AX27">
            <v>749205.16891923139</v>
          </cell>
          <cell r="AY27">
            <v>767935.29814221209</v>
          </cell>
          <cell r="AZ27">
            <v>787133.68059576734</v>
          </cell>
          <cell r="BA27">
            <v>806812.02261066146</v>
          </cell>
          <cell r="BB27">
            <v>826982.32317592797</v>
          </cell>
          <cell r="BC27">
            <v>847656.88125532609</v>
          </cell>
          <cell r="BE27">
            <v>1511732.8091567024</v>
          </cell>
          <cell r="BG27">
            <v>166714.92336993341</v>
          </cell>
          <cell r="BH27">
            <v>171216.22630092161</v>
          </cell>
          <cell r="BI27">
            <v>175839.06441104648</v>
          </cell>
          <cell r="BJ27">
            <v>180235.04102132263</v>
          </cell>
          <cell r="BK27">
            <v>184740.91704685567</v>
          </cell>
          <cell r="BL27">
            <v>189359.43997302704</v>
          </cell>
          <cell r="BM27">
            <v>194093.42597235271</v>
          </cell>
          <cell r="BN27">
            <v>198945.76162166151</v>
          </cell>
          <cell r="BO27">
            <v>203919.40566220303</v>
          </cell>
          <cell r="BP27">
            <v>209017.39080375808</v>
          </cell>
        </row>
        <row r="28">
          <cell r="E28" t="str">
            <v>Solution Management OÜMustamäe tee 24Stat üüripind</v>
          </cell>
          <cell r="F28">
            <v>4829</v>
          </cell>
          <cell r="H28">
            <v>4829</v>
          </cell>
          <cell r="I28">
            <v>9.5867472805593543</v>
          </cell>
          <cell r="K28">
            <v>11.823654979356538</v>
          </cell>
          <cell r="L28">
            <v>0.12782329707412474</v>
          </cell>
          <cell r="M28">
            <v>0.44738153975943656</v>
          </cell>
          <cell r="N28">
            <v>0.31955824268531186</v>
          </cell>
          <cell r="O28">
            <v>0.19173494561118709</v>
          </cell>
          <cell r="P28">
            <v>0.19173494561118709</v>
          </cell>
          <cell r="Q28">
            <v>1.2782329707412474E-2</v>
          </cell>
          <cell r="S28">
            <v>13.114670279805202</v>
          </cell>
          <cell r="T28">
            <v>63330.742781179317</v>
          </cell>
          <cell r="U28">
            <v>205.20000000000005</v>
          </cell>
          <cell r="W28">
            <v>0.75096187031048278</v>
          </cell>
          <cell r="X28">
            <v>3.7068756151496176</v>
          </cell>
          <cell r="Y28">
            <v>2.5564659414824948</v>
          </cell>
          <cell r="Z28">
            <v>0.95867472805593557</v>
          </cell>
          <cell r="AA28">
            <v>0.19173494561118709</v>
          </cell>
          <cell r="AB28">
            <v>1.2782329707412474E-2</v>
          </cell>
          <cell r="AD28">
            <v>4.4706198151675132</v>
          </cell>
          <cell r="AE28">
            <v>21588.623087443921</v>
          </cell>
          <cell r="AF28">
            <v>69.95</v>
          </cell>
          <cell r="AH28">
            <v>17.585290094972713</v>
          </cell>
          <cell r="AI28">
            <v>3.5170580189945428</v>
          </cell>
          <cell r="AJ28">
            <v>21.102348113967256</v>
          </cell>
          <cell r="AK28">
            <v>101903.23904234788</v>
          </cell>
          <cell r="AL28">
            <v>1222838.8685081745</v>
          </cell>
          <cell r="AM28">
            <v>19133270.640000004</v>
          </cell>
          <cell r="AO28">
            <v>1</v>
          </cell>
          <cell r="AQ28">
            <v>0</v>
          </cell>
          <cell r="AR28">
            <v>6891224.3551081456</v>
          </cell>
          <cell r="AT28">
            <v>759968.9133741518</v>
          </cell>
          <cell r="AU28">
            <v>780488.07403525384</v>
          </cell>
          <cell r="AV28">
            <v>801561.25203420559</v>
          </cell>
          <cell r="AW28">
            <v>821600.2833350607</v>
          </cell>
          <cell r="AX28">
            <v>842140.2904184371</v>
          </cell>
          <cell r="AY28">
            <v>863193.79767889797</v>
          </cell>
          <cell r="AZ28">
            <v>884773.64262087038</v>
          </cell>
          <cell r="BA28">
            <v>906892.98368639208</v>
          </cell>
          <cell r="BB28">
            <v>929565.30827855179</v>
          </cell>
          <cell r="BC28">
            <v>952804.44098551548</v>
          </cell>
          <cell r="BE28">
            <v>2349128.3803109881</v>
          </cell>
          <cell r="BG28">
            <v>259063.47704932705</v>
          </cell>
          <cell r="BH28">
            <v>266058.19092965883</v>
          </cell>
          <cell r="BI28">
            <v>273241.7620847596</v>
          </cell>
          <cell r="BJ28">
            <v>280072.80613687856</v>
          </cell>
          <cell r="BK28">
            <v>287074.62629030051</v>
          </cell>
          <cell r="BL28">
            <v>294251.49194755801</v>
          </cell>
          <cell r="BM28">
            <v>301607.77924624691</v>
          </cell>
          <cell r="BN28">
            <v>309147.97372740303</v>
          </cell>
          <cell r="BO28">
            <v>316876.67307058809</v>
          </cell>
          <cell r="BP28">
            <v>324798.58989735274</v>
          </cell>
        </row>
        <row r="29">
          <cell r="E29" t="str">
            <v>PalmGrupp OÜHobujaama 12/14, TallinnStat üüripind</v>
          </cell>
          <cell r="F29">
            <v>4993</v>
          </cell>
          <cell r="G29">
            <v>0</v>
          </cell>
          <cell r="H29">
            <v>4993</v>
          </cell>
          <cell r="I29">
            <v>65</v>
          </cell>
          <cell r="K29">
            <v>11.8</v>
          </cell>
          <cell r="L29">
            <v>0.1</v>
          </cell>
          <cell r="M29">
            <v>0.31</v>
          </cell>
          <cell r="N29">
            <v>0.3</v>
          </cell>
          <cell r="O29">
            <v>0.3</v>
          </cell>
          <cell r="P29">
            <v>0.65</v>
          </cell>
          <cell r="Q29">
            <v>0.04</v>
          </cell>
          <cell r="S29">
            <v>13.500000000000002</v>
          </cell>
          <cell r="T29">
            <v>67405.500000000015</v>
          </cell>
          <cell r="U29">
            <v>211.22910000000002</v>
          </cell>
          <cell r="W29">
            <v>0.7</v>
          </cell>
          <cell r="X29">
            <v>1.37</v>
          </cell>
          <cell r="Y29">
            <v>0.5</v>
          </cell>
          <cell r="Z29">
            <v>0.83</v>
          </cell>
          <cell r="AA29">
            <v>0.04</v>
          </cell>
          <cell r="AB29">
            <v>0.2</v>
          </cell>
          <cell r="AD29">
            <v>2.27</v>
          </cell>
          <cell r="AE29">
            <v>11334.11</v>
          </cell>
          <cell r="AF29">
            <v>35.517781999999997</v>
          </cell>
          <cell r="AH29">
            <v>15.770000000000001</v>
          </cell>
          <cell r="AI29">
            <v>3.1540000000000004</v>
          </cell>
          <cell r="AJ29">
            <v>18.924000000000003</v>
          </cell>
          <cell r="AK29">
            <v>94487.532000000021</v>
          </cell>
          <cell r="AL29">
            <v>1133850.3840000003</v>
          </cell>
          <cell r="AM29">
            <v>17740903.418294404</v>
          </cell>
          <cell r="AO29">
            <v>1</v>
          </cell>
          <cell r="AQ29">
            <v>0</v>
          </cell>
          <cell r="AR29">
            <v>7334611.9573112717</v>
          </cell>
          <cell r="AT29">
            <v>808866.00000000023</v>
          </cell>
          <cell r="AU29">
            <v>830705.38200000022</v>
          </cell>
          <cell r="AV29">
            <v>853134.4273140002</v>
          </cell>
          <cell r="AW29">
            <v>874462.78799685009</v>
          </cell>
          <cell r="AX29">
            <v>896324.35769677127</v>
          </cell>
          <cell r="AY29">
            <v>918732.46663919045</v>
          </cell>
          <cell r="AZ29">
            <v>941700.77830517013</v>
          </cell>
          <cell r="BA29">
            <v>965243.29776279931</v>
          </cell>
          <cell r="BB29">
            <v>989374.38020686922</v>
          </cell>
          <cell r="BC29">
            <v>1014108.7397120409</v>
          </cell>
          <cell r="BE29">
            <v>1233301.418007154</v>
          </cell>
          <cell r="BG29">
            <v>136009.32</v>
          </cell>
          <cell r="BH29">
            <v>139681.57164000001</v>
          </cell>
          <cell r="BI29">
            <v>143452.97407428001</v>
          </cell>
          <cell r="BJ29">
            <v>147039.29842613699</v>
          </cell>
          <cell r="BK29">
            <v>150715.2808867904</v>
          </cell>
          <cell r="BL29">
            <v>154483.16290896013</v>
          </cell>
          <cell r="BM29">
            <v>158345.24198168411</v>
          </cell>
          <cell r="BN29">
            <v>162303.87303122619</v>
          </cell>
          <cell r="BO29">
            <v>166361.46985700683</v>
          </cell>
          <cell r="BP29">
            <v>170520.50660343198</v>
          </cell>
        </row>
        <row r="30">
          <cell r="E30" t="str">
            <v xml:space="preserve">PalmGrupp OÜ - 2Hobujaama 12/14, TallinnMTA üüripind </v>
          </cell>
          <cell r="F30">
            <v>12058</v>
          </cell>
          <cell r="G30">
            <v>0</v>
          </cell>
          <cell r="H30">
            <v>12058</v>
          </cell>
          <cell r="I30">
            <v>100</v>
          </cell>
          <cell r="K30">
            <v>13.8</v>
          </cell>
          <cell r="L30">
            <v>0.1</v>
          </cell>
          <cell r="M30">
            <v>0.31</v>
          </cell>
          <cell r="N30">
            <v>0.3</v>
          </cell>
          <cell r="O30">
            <v>0.3</v>
          </cell>
          <cell r="P30">
            <v>0.65</v>
          </cell>
          <cell r="Q30">
            <v>0.04</v>
          </cell>
          <cell r="S30">
            <v>15.500000000000002</v>
          </cell>
          <cell r="T30">
            <v>186899.00000000003</v>
          </cell>
          <cell r="U30">
            <v>242.52230000000003</v>
          </cell>
          <cell r="W30">
            <v>0.7</v>
          </cell>
          <cell r="X30">
            <v>1.3660000000000001</v>
          </cell>
          <cell r="Y30">
            <v>0.5</v>
          </cell>
          <cell r="Z30">
            <v>0.83</v>
          </cell>
          <cell r="AA30">
            <v>3.5999999999999997E-2</v>
          </cell>
          <cell r="AB30">
            <v>0.2</v>
          </cell>
          <cell r="AD30">
            <v>2.266</v>
          </cell>
          <cell r="AE30">
            <v>27323.428</v>
          </cell>
          <cell r="AF30">
            <v>35.455195599999996</v>
          </cell>
          <cell r="AH30">
            <v>17.766000000000002</v>
          </cell>
          <cell r="AI30">
            <v>3.5532000000000004</v>
          </cell>
          <cell r="AJ30">
            <v>21.319200000000002</v>
          </cell>
          <cell r="AK30">
            <v>257066.91360000003</v>
          </cell>
          <cell r="AL30">
            <v>3084802.9632000001</v>
          </cell>
          <cell r="AM30">
            <v>48266678.044005118</v>
          </cell>
          <cell r="AO30">
            <v>1</v>
          </cell>
          <cell r="AQ30">
            <v>0</v>
          </cell>
          <cell r="AR30">
            <v>20337088.816335745</v>
          </cell>
          <cell r="AT30">
            <v>2242788.0000000005</v>
          </cell>
          <cell r="AU30">
            <v>2303343.2760000001</v>
          </cell>
          <cell r="AV30">
            <v>2365533.5444519999</v>
          </cell>
          <cell r="AW30">
            <v>2424671.8830632996</v>
          </cell>
          <cell r="AX30">
            <v>2485288.680139882</v>
          </cell>
          <cell r="AY30">
            <v>2547420.8971433789</v>
          </cell>
          <cell r="AZ30">
            <v>2611106.4195719631</v>
          </cell>
          <cell r="BA30">
            <v>2676384.080061262</v>
          </cell>
          <cell r="BB30">
            <v>2743293.6820627935</v>
          </cell>
          <cell r="BC30">
            <v>2811876.0241143629</v>
          </cell>
          <cell r="BE30">
            <v>2973151.177923664</v>
          </cell>
          <cell r="BG30">
            <v>327881.136</v>
          </cell>
          <cell r="BH30">
            <v>336733.92667199997</v>
          </cell>
          <cell r="BI30">
            <v>345825.74269214395</v>
          </cell>
          <cell r="BJ30">
            <v>354471.38625944749</v>
          </cell>
          <cell r="BK30">
            <v>363333.17091593368</v>
          </cell>
          <cell r="BL30">
            <v>372416.500188832</v>
          </cell>
          <cell r="BM30">
            <v>381726.91269355279</v>
          </cell>
          <cell r="BN30">
            <v>391270.08551089157</v>
          </cell>
          <cell r="BO30">
            <v>401051.83764866384</v>
          </cell>
          <cell r="BP30">
            <v>411078.13358988042</v>
          </cell>
        </row>
        <row r="31">
          <cell r="E31" t="str">
            <v>PalmGrupp OÜ - 2Hobujaama 12/14, TallinnStat üüripind</v>
          </cell>
          <cell r="F31">
            <v>4758</v>
          </cell>
          <cell r="G31">
            <v>0</v>
          </cell>
          <cell r="H31">
            <v>4758</v>
          </cell>
          <cell r="I31">
            <v>100</v>
          </cell>
          <cell r="K31">
            <v>13.8</v>
          </cell>
          <cell r="L31">
            <v>0.1</v>
          </cell>
          <cell r="M31">
            <v>0.31</v>
          </cell>
          <cell r="N31">
            <v>0.3</v>
          </cell>
          <cell r="O31">
            <v>0.3</v>
          </cell>
          <cell r="P31">
            <v>0.65</v>
          </cell>
          <cell r="Q31">
            <v>0.04</v>
          </cell>
          <cell r="S31">
            <v>15.500000000000002</v>
          </cell>
          <cell r="T31">
            <v>73749.000000000015</v>
          </cell>
          <cell r="U31">
            <v>242.52230000000003</v>
          </cell>
          <cell r="W31">
            <v>0.7</v>
          </cell>
          <cell r="X31">
            <v>1.3660000000000001</v>
          </cell>
          <cell r="Y31">
            <v>0.5</v>
          </cell>
          <cell r="Z31">
            <v>0.83</v>
          </cell>
          <cell r="AA31">
            <v>3.5999999999999997E-2</v>
          </cell>
          <cell r="AB31">
            <v>0.2</v>
          </cell>
          <cell r="AD31">
            <v>2.266</v>
          </cell>
          <cell r="AE31">
            <v>10781.628000000001</v>
          </cell>
          <cell r="AF31">
            <v>35.455195599999996</v>
          </cell>
          <cell r="AH31">
            <v>17.766000000000002</v>
          </cell>
          <cell r="AI31">
            <v>3.5532000000000004</v>
          </cell>
          <cell r="AJ31">
            <v>21.319200000000002</v>
          </cell>
          <cell r="AK31">
            <v>101436.75360000001</v>
          </cell>
          <cell r="AL31">
            <v>1217241.0432000002</v>
          </cell>
          <cell r="AM31">
            <v>19045683.706533123</v>
          </cell>
          <cell r="AO31">
            <v>1</v>
          </cell>
          <cell r="AQ31">
            <v>0</v>
          </cell>
          <cell r="AR31">
            <v>8024868.8495708648</v>
          </cell>
          <cell r="AT31">
            <v>884988.00000000023</v>
          </cell>
          <cell r="AU31">
            <v>908882.67600000021</v>
          </cell>
          <cell r="AV31">
            <v>933422.50825200009</v>
          </cell>
          <cell r="AW31">
            <v>956758.07095830003</v>
          </cell>
          <cell r="AX31">
            <v>980677.02273225749</v>
          </cell>
          <cell r="AY31">
            <v>1005193.9483005638</v>
          </cell>
          <cell r="AZ31">
            <v>1030323.7970080778</v>
          </cell>
          <cell r="BA31">
            <v>1056081.8919332798</v>
          </cell>
          <cell r="BB31">
            <v>1082483.9392316118</v>
          </cell>
          <cell r="BC31">
            <v>1109546.0377124019</v>
          </cell>
          <cell r="BE31">
            <v>1173184.0524598435</v>
          </cell>
          <cell r="BG31">
            <v>129379.53600000001</v>
          </cell>
          <cell r="BH31">
            <v>132872.78347200001</v>
          </cell>
          <cell r="BI31">
            <v>136460.34862574399</v>
          </cell>
          <cell r="BJ31">
            <v>139871.85734138757</v>
          </cell>
          <cell r="BK31">
            <v>143368.65377492225</v>
          </cell>
          <cell r="BL31">
            <v>146952.87011929529</v>
          </cell>
          <cell r="BM31">
            <v>150626.69187227765</v>
          </cell>
          <cell r="BN31">
            <v>154392.35916908458</v>
          </cell>
          <cell r="BO31">
            <v>158252.16814831167</v>
          </cell>
          <cell r="BP31">
            <v>162208.47235201945</v>
          </cell>
        </row>
        <row r="32">
          <cell r="E32" t="str">
            <v>PalmGrupp OÜ - 2Hobujaama 12/14, TallinnKoondpakkumine</v>
          </cell>
          <cell r="F32">
            <v>16816</v>
          </cell>
          <cell r="G32">
            <v>0</v>
          </cell>
          <cell r="H32">
            <v>16816</v>
          </cell>
          <cell r="I32">
            <v>100</v>
          </cell>
          <cell r="K32">
            <v>13.8</v>
          </cell>
          <cell r="L32">
            <v>0.1</v>
          </cell>
          <cell r="M32">
            <v>0.31</v>
          </cell>
          <cell r="N32">
            <v>0.3</v>
          </cell>
          <cell r="O32">
            <v>0.3</v>
          </cell>
          <cell r="P32">
            <v>0.65</v>
          </cell>
          <cell r="Q32">
            <v>0.04</v>
          </cell>
          <cell r="S32">
            <v>15.500000000000002</v>
          </cell>
          <cell r="T32">
            <v>260648.00000000003</v>
          </cell>
          <cell r="U32">
            <v>242.52230000000003</v>
          </cell>
          <cell r="W32">
            <v>0.7</v>
          </cell>
          <cell r="X32">
            <v>1.3660000000000001</v>
          </cell>
          <cell r="Y32">
            <v>0.5</v>
          </cell>
          <cell r="Z32">
            <v>0.83</v>
          </cell>
          <cell r="AA32">
            <v>3.5999999999999997E-2</v>
          </cell>
          <cell r="AB32">
            <v>0.2</v>
          </cell>
          <cell r="AD32">
            <v>2.266</v>
          </cell>
          <cell r="AE32">
            <v>38105.055999999997</v>
          </cell>
          <cell r="AF32">
            <v>35.455195599999996</v>
          </cell>
          <cell r="AH32">
            <v>17.766000000000002</v>
          </cell>
          <cell r="AI32">
            <v>3.5532000000000004</v>
          </cell>
          <cell r="AJ32">
            <v>21.319200000000002</v>
          </cell>
          <cell r="AK32">
            <v>358503.66720000003</v>
          </cell>
          <cell r="AL32">
            <v>4302044.0064000003</v>
          </cell>
          <cell r="AM32">
            <v>67312361.750538245</v>
          </cell>
          <cell r="AO32">
            <v>1</v>
          </cell>
          <cell r="AQ32">
            <v>0</v>
          </cell>
          <cell r="AR32">
            <v>28361957.665906608</v>
          </cell>
          <cell r="AT32">
            <v>3127776.0000000005</v>
          </cell>
          <cell r="AU32">
            <v>3212225.952</v>
          </cell>
          <cell r="AV32">
            <v>3298956.0527039999</v>
          </cell>
          <cell r="AW32">
            <v>3381429.9540215996</v>
          </cell>
          <cell r="AX32">
            <v>3465965.7028721394</v>
          </cell>
          <cell r="AY32">
            <v>3552614.8454439426</v>
          </cell>
          <cell r="AZ32">
            <v>3641430.2165800408</v>
          </cell>
          <cell r="BA32">
            <v>3732465.9719945416</v>
          </cell>
          <cell r="BB32">
            <v>3825777.6212944048</v>
          </cell>
          <cell r="BC32">
            <v>3921422.0618267646</v>
          </cell>
          <cell r="BE32">
            <v>4146335.2303835065</v>
          </cell>
          <cell r="BG32">
            <v>457260.67199999996</v>
          </cell>
          <cell r="BH32">
            <v>469606.7101439999</v>
          </cell>
          <cell r="BI32">
            <v>482286.09131788783</v>
          </cell>
          <cell r="BJ32">
            <v>494343.24360083498</v>
          </cell>
          <cell r="BK32">
            <v>506701.82469085581</v>
          </cell>
          <cell r="BL32">
            <v>519369.37030812714</v>
          </cell>
          <cell r="BM32">
            <v>532353.60456583032</v>
          </cell>
          <cell r="BN32">
            <v>545662.44467997598</v>
          </cell>
          <cell r="BO32">
            <v>559304.00579697534</v>
          </cell>
          <cell r="BP32">
            <v>573286.6059418997</v>
          </cell>
        </row>
      </sheetData>
      <sheetData sheetId="2">
        <row r="1">
          <cell r="B1">
            <v>3.95E-2</v>
          </cell>
        </row>
        <row r="2">
          <cell r="B2">
            <v>287.60241841678067</v>
          </cell>
        </row>
      </sheetData>
      <sheetData sheetId="3"/>
      <sheetData sheetId="4"/>
      <sheetData sheetId="5"/>
      <sheetData sheetId="6"/>
      <sheetData sheetId="7">
        <row r="1">
          <cell r="F1" t="str">
            <v>Üüripind (m2)</v>
          </cell>
          <cell r="G1" t="str">
            <v>Arhitektuur, lähiümbrus ja teised rentnikud</v>
          </cell>
          <cell r="H1" t="str">
            <v>Kommentaar</v>
          </cell>
          <cell r="I1" t="str">
            <v>Asukoha sobivus</v>
          </cell>
          <cell r="J1" t="str">
            <v>kommentaar</v>
          </cell>
          <cell r="K1" t="str">
            <v>Ruumilahendus</v>
          </cell>
          <cell r="L1" t="str">
            <v>kommentaar</v>
          </cell>
        </row>
        <row r="2">
          <cell r="E2" t="str">
            <v xml:space="preserve">E.L.L. Kinnisvara AS / Smuuli Kinnisvara OÜJ.Smuuli tee 1, TallinnMTA üüripind </v>
          </cell>
          <cell r="F2">
            <v>7530</v>
          </cell>
          <cell r="G2">
            <v>2</v>
          </cell>
          <cell r="H2" t="str">
            <v>Välisilmelt jätab korterelamu mulje</v>
          </cell>
          <cell r="I2">
            <v>2</v>
          </cell>
          <cell r="J2" t="str">
            <v>ainult bussiliiklus, 
lähiümbruses ei ole büroosid</v>
          </cell>
          <cell r="K2">
            <v>0</v>
          </cell>
          <cell r="L2" t="str">
            <v>Materjal puudub</v>
          </cell>
        </row>
        <row r="3">
          <cell r="E3" t="str">
            <v>E.L.L. Kinnisvara AS / Smuuli Kinnisvara OÜJ.Smuuli tee 1, TallinnStat üüripind</v>
          </cell>
          <cell r="F3">
            <v>4810</v>
          </cell>
          <cell r="G3">
            <v>2</v>
          </cell>
          <cell r="H3" t="str">
            <v>Materjal puudub</v>
          </cell>
          <cell r="I3">
            <v>1</v>
          </cell>
          <cell r="K3">
            <v>0</v>
          </cell>
          <cell r="L3" t="str">
            <v>Materjal puudub</v>
          </cell>
        </row>
        <row r="4">
          <cell r="E4" t="str">
            <v>E.L.L. Kinnisvara AS / Smuuli Kinnisvara OÜJ.Smuuli tee 1, TallinnKoondpakkumine</v>
          </cell>
          <cell r="F4">
            <v>12340</v>
          </cell>
          <cell r="G4">
            <v>2</v>
          </cell>
          <cell r="H4" t="str">
            <v>Materjal puudub</v>
          </cell>
          <cell r="I4">
            <v>1.6102106969205834</v>
          </cell>
          <cell r="K4">
            <v>0</v>
          </cell>
        </row>
        <row r="5">
          <cell r="E5" t="str">
            <v xml:space="preserve">E.L.L. Kinnisvara AS / Rannamõisa Kinnisvara OÜRannamõisa 4a, TallinnMTA üüripind </v>
          </cell>
          <cell r="F5">
            <v>7530</v>
          </cell>
          <cell r="G5">
            <v>2</v>
          </cell>
          <cell r="H5" t="str">
            <v>Õismäe liiklussõlm on probleemne, kesklinnast liialt kaugel</v>
          </cell>
          <cell r="I5">
            <v>2</v>
          </cell>
          <cell r="J5" t="str">
            <v>Õismäe liiklussõlm on probleemne, kesklinnast liialt kaugel</v>
          </cell>
          <cell r="K5">
            <v>0</v>
          </cell>
          <cell r="L5" t="str">
            <v>Sarnane Smuuli teele pakutavale lahendusele</v>
          </cell>
        </row>
        <row r="6">
          <cell r="E6" t="str">
            <v>E.L.L. Kinnisvara AS / Rannamõisa Kinnisvara OÜRannamõisa 4a, TallinnStat üüripind</v>
          </cell>
          <cell r="F6">
            <v>4810</v>
          </cell>
          <cell r="G6">
            <v>2</v>
          </cell>
          <cell r="H6" t="str">
            <v>Materjal puudub</v>
          </cell>
          <cell r="I6">
            <v>2</v>
          </cell>
          <cell r="K6">
            <v>0</v>
          </cell>
          <cell r="L6" t="str">
            <v>Materjal puudub</v>
          </cell>
        </row>
        <row r="7">
          <cell r="E7" t="str">
            <v>E.L.L. Kinnisvara AS / Rannamõisa Kinnisvara OÜRannamõisa 4a, TallinnKoondpakkumine</v>
          </cell>
          <cell r="F7">
            <v>12340</v>
          </cell>
          <cell r="G7">
            <v>2</v>
          </cell>
          <cell r="I7">
            <v>2</v>
          </cell>
          <cell r="K7">
            <v>0</v>
          </cell>
        </row>
        <row r="8">
          <cell r="E8" t="str">
            <v xml:space="preserve">E.L.L. Kinnisvara AS / AS JärvevanaValukoja 24, TallinnMTA üüripind </v>
          </cell>
          <cell r="F8">
            <v>7530</v>
          </cell>
          <cell r="G8">
            <v>1</v>
          </cell>
          <cell r="H8" t="str">
            <v>Kaks eraldi maja.</v>
          </cell>
          <cell r="I8">
            <v>1</v>
          </cell>
          <cell r="J8" t="str">
            <v>Ainult bussiliiklus</v>
          </cell>
          <cell r="K8">
            <v>0</v>
          </cell>
          <cell r="L8" t="str">
            <v>Materjal puudub</v>
          </cell>
        </row>
        <row r="9">
          <cell r="E9" t="str">
            <v>E.L.L. Kinnisvara AS / AS JärvevanaValukoja 24, TallinnStat üüripind</v>
          </cell>
          <cell r="F9">
            <v>4810</v>
          </cell>
          <cell r="G9">
            <v>1</v>
          </cell>
          <cell r="H9" t="str">
            <v>Materjal puudub</v>
          </cell>
          <cell r="I9">
            <v>1</v>
          </cell>
          <cell r="K9">
            <v>0</v>
          </cell>
          <cell r="L9" t="str">
            <v>Materjal puudub</v>
          </cell>
        </row>
        <row r="10">
          <cell r="E10" t="str">
            <v>E.L.L. Kinnisvara AS / AS JärvevanaValukoja 24, TallinnKoondpakkumine</v>
          </cell>
          <cell r="F10">
            <v>12340</v>
          </cell>
          <cell r="G10">
            <v>1</v>
          </cell>
          <cell r="I10">
            <v>1</v>
          </cell>
          <cell r="K10">
            <v>0</v>
          </cell>
        </row>
        <row r="11">
          <cell r="E11" t="str">
            <v>AS YIT Ehitus / Ühiselamu Projekt OÜPärnu mnt 156/Vaari 1, TallinnKoondpakkumine</v>
          </cell>
          <cell r="F11">
            <v>12388</v>
          </cell>
          <cell r="G11">
            <v>3</v>
          </cell>
          <cell r="H11" t="str">
            <v>MTA: Välisilme on sulandunud piirkonna teiste hoonetega, ei ole esilekutsuv ning tüüpilisele büroopinnale sobilik.
Stat</v>
          </cell>
          <cell r="I11">
            <v>3</v>
          </cell>
          <cell r="J11" t="str">
            <v>MTA: väljasõidul vasakpööre on probleemne kuid
 see on lahendatav rajatava ristmikuga.
 Koostöö partner PPA lähedal. 
Linna saabujatele lihtne leida
Stat</v>
          </cell>
          <cell r="K11">
            <v>3</v>
          </cell>
          <cell r="L11" t="str">
            <v xml:space="preserve">MTA: puudub klienditeeninduse saal
Stat: - arhiiviruumid hajutatud
- pikim osa mööda Pärnu mnt (müra, saaste)
- vasak poolne tagumine osa pime
- väikseid juhi kabinette raske/võimatu projekteerida struktuuri üksuste juurde
- I k puudub teabekeskus
</v>
          </cell>
        </row>
        <row r="12">
          <cell r="E12" t="str">
            <v xml:space="preserve">Zelluloosi Kinnisvara OÜTartu mnt 80j, TallinnMTA üüripind </v>
          </cell>
          <cell r="F12">
            <v>7355</v>
          </cell>
          <cell r="G12">
            <v>2</v>
          </cell>
          <cell r="H12" t="str">
            <v>MTA: Harjumatu, moderne kuid samas väga huvitav. Mõjub värskendavalt, äratab maksumaksjas huvi ning tuletab meelde kohustusi.
Samas kahtlus kas reaalselt ka teostatav</v>
          </cell>
          <cell r="I12">
            <v>4</v>
          </cell>
          <cell r="J12" t="str">
            <v>MTA: Väga hea logistiline juurdepääs(buss, tramm, maaliinide bussijaam, lennujaam-õhuväravad)Lähedal Tolli teeninduskeskus ja  postiteenused.Kaba liikumise tsenter</v>
          </cell>
          <cell r="K12">
            <v>2</v>
          </cell>
          <cell r="L12" t="str">
            <v>ühiskasutuses olevad ruumid on kahe üksuse vahel üldises kasutamises.Ühised koridorid. Turvarisk</v>
          </cell>
        </row>
        <row r="13">
          <cell r="E13" t="str">
            <v>Zelluloosi Kinnisvara OÜTartu mnt 80j, TallinnStat üüripind</v>
          </cell>
          <cell r="F13">
            <v>4670</v>
          </cell>
          <cell r="G13">
            <v>3</v>
          </cell>
          <cell r="H13" t="str">
            <v>Ühised koridorid ja ühiskasutuses ruumid on turvarisk</v>
          </cell>
          <cell r="I13">
            <v>3</v>
          </cell>
          <cell r="K13">
            <v>2</v>
          </cell>
          <cell r="L13" t="str">
            <v>STAT:
- I k teabekeskusesse ebamugav sissepääs ja MTA uurimisosakonnaga ühel korrusel
- II k tööruumid ilma päevavalguseta- ei saa töökohti planeerida
- väikseid juhi kabinette raske struktuuriüksuste juurde projekteerida
- üks suur printimisruum
- korrus</v>
          </cell>
        </row>
        <row r="14">
          <cell r="E14" t="str">
            <v>Zelluloosi Kinnisvara OÜTartu mnt 80j, TallinnKoondpakkumine</v>
          </cell>
          <cell r="F14">
            <v>12025</v>
          </cell>
          <cell r="G14">
            <v>2.3883575883575885</v>
          </cell>
          <cell r="I14">
            <v>3.6116424116424115</v>
          </cell>
          <cell r="K14">
            <v>2</v>
          </cell>
        </row>
        <row r="15">
          <cell r="E15" t="str">
            <v xml:space="preserve">Fausto Kinnisvara OÜTartu mnt 80p, TallinnMTA üüripind </v>
          </cell>
          <cell r="F15">
            <v>7588</v>
          </cell>
          <cell r="G15">
            <v>3</v>
          </cell>
          <cell r="H15" t="str">
            <v>madalam osa liiga massiivne</v>
          </cell>
          <cell r="I15">
            <v>4</v>
          </cell>
          <cell r="J15" t="str">
            <v>Väga hea logistiline juurdepääs(buss, tramm, maaliinide bussijaam, lennujaam-õhuväravad)Lähedal Tolli teeninduskeskus ja  postiteenused.Kabaküla- kaupade liikumise tsenter</v>
          </cell>
          <cell r="K15">
            <v>2</v>
          </cell>
          <cell r="L15" t="str">
            <v>kabinetid jäävad pimedaks palju kunstvalgustust</v>
          </cell>
        </row>
        <row r="16">
          <cell r="E16" t="str">
            <v>Fausto Kinnisvara OÜTartu mnt 80p, TallinnStat üüripind</v>
          </cell>
          <cell r="F16">
            <v>4847</v>
          </cell>
          <cell r="G16">
            <v>2</v>
          </cell>
          <cell r="H16" t="str">
            <v>Ühised koridorid turvarisk</v>
          </cell>
          <cell r="I16">
            <v>3</v>
          </cell>
          <cell r="K16">
            <v>1</v>
          </cell>
          <cell r="L16" t="str">
            <v xml:space="preserve">- sügavad pinnad, suures osas puudub päevavalgus
- printimise ruum 40 m2, tegelikult vajalik väikseid ruume vastavalt struktuuriüksustele
- MTAga ühine sissepääs
- 2 lifti ei ole piisav
- pole võimalik projekteerida väikseid juhi kabinette
</v>
          </cell>
        </row>
        <row r="17">
          <cell r="E17" t="str">
            <v>Fausto Kinnisvara OÜTartu mnt 80p, TallinnKoondpakkumine</v>
          </cell>
          <cell r="F17">
            <v>12435</v>
          </cell>
          <cell r="G17">
            <v>2.6102131081624447</v>
          </cell>
          <cell r="I17">
            <v>3.6102131081624447</v>
          </cell>
          <cell r="K17">
            <v>1.6102131081624447</v>
          </cell>
        </row>
        <row r="18">
          <cell r="E18" t="str">
            <v xml:space="preserve">BC 25 OÜVäike-Paala 1, TallinnMTA üüripind </v>
          </cell>
          <cell r="F18">
            <v>8523</v>
          </cell>
          <cell r="G18">
            <v>3</v>
          </cell>
          <cell r="H18" t="str">
            <v>Kaob teiste hulka ära, liialt  linna ääres</v>
          </cell>
          <cell r="I18">
            <v>2</v>
          </cell>
          <cell r="J18" t="str">
            <v>Bussiühendus on kehv, positiivne on tramm</v>
          </cell>
          <cell r="K18">
            <v>2</v>
          </cell>
          <cell r="L18" t="str">
            <v>ühised vahekoridori pinnad, ei ole eraldatust</v>
          </cell>
        </row>
        <row r="19">
          <cell r="E19" t="str">
            <v>BC 25 OÜVäike-Paala 1, TallinnStat üüripind</v>
          </cell>
          <cell r="F19">
            <v>3880</v>
          </cell>
          <cell r="G19">
            <v>2</v>
          </cell>
          <cell r="H19" t="str">
            <v xml:space="preserve">Arhitektuuri kirjeldus puudub
- ebameeldiv naabrus
- ühised koridorid- turvarisk
</v>
          </cell>
          <cell r="I19">
            <v>1</v>
          </cell>
          <cell r="K19">
            <v>2</v>
          </cell>
          <cell r="L19" t="str">
            <v xml:space="preserve">-I k töötajatel tuleb läbi käia teabekeskusest
- 2 lifti ei ole piisav
- väikseid juhi kabinette raske struktuuriüksuste juurde projekteerida
- MTAga ühine sissepääs
</v>
          </cell>
        </row>
        <row r="20">
          <cell r="E20" t="str">
            <v>BC 25 OÜVäike-Paala 1, TallinnKoondpakkumine</v>
          </cell>
          <cell r="F20">
            <v>12403</v>
          </cell>
          <cell r="G20">
            <v>2.6871724582762235</v>
          </cell>
          <cell r="I20">
            <v>1.6871724582762235</v>
          </cell>
          <cell r="K20">
            <v>2</v>
          </cell>
        </row>
        <row r="21">
          <cell r="E21" t="str">
            <v>FB Baltic Holding OÜLiimi tn 4, TallinnKoondpakkumine</v>
          </cell>
          <cell r="F21">
            <v>12678</v>
          </cell>
          <cell r="G21">
            <v>1.5</v>
          </cell>
          <cell r="H21" t="str">
            <v>MTA:Oleks nagu kaks ühiselamu hoonet kõrvuti. Ei ole soliidne ega usaldusväärne. Kaks eraldi maja, mis tähendaks seda et võiksime samadel koghtadel Endlas jätkata - Hinne 1
Stat: Tööstuspiirkond, väljavaade kehv ; Hinne 2</v>
          </cell>
          <cell r="I21">
            <v>2.5</v>
          </cell>
          <cell r="J21" t="str">
            <v>MTA: Jätab mahajäetu mulje; hinne 2
Stat: Tööstuspiirkond, väljavaade kehv; hinne 3</v>
          </cell>
          <cell r="K21">
            <v>2</v>
          </cell>
          <cell r="L21" t="str">
            <v>MTA: Ruumid on ühiskasutuses, kehvad plaani materjalid
Stat: - pikk ja sügav maja, keskmine osa pime
- väikseid juhi kabinette raske struktuuriüksuste juurde projekteerida
- MTAga ühine sissepääs</v>
          </cell>
        </row>
        <row r="22">
          <cell r="E22" t="str">
            <v>Kaamos Kinnisvara OÜ / Kaamos Ehitus OÜ / Vindor Holding OÜTatari 51, TallinnStat üüripind</v>
          </cell>
          <cell r="F22">
            <v>4626</v>
          </cell>
          <cell r="G22">
            <v>4</v>
          </cell>
          <cell r="I22">
            <v>4</v>
          </cell>
          <cell r="J22" t="str">
            <v>Kesklinn, igast suunast võrdne ligipääs</v>
          </cell>
          <cell r="K22">
            <v>4</v>
          </cell>
          <cell r="L22" t="str">
            <v>+ läbi korruste ühtne funktsionaalsus
+ sobiliku suurusega korrused
- juhi kabinette raske paigutada struktuuriüksuste juurde</v>
          </cell>
        </row>
        <row r="23">
          <cell r="E23" t="str">
            <v>Kawe Group AS / Ühiselamu Projekt OÜPärnu mnt 156/Vaari 1, TallinnKoondpakkumine</v>
          </cell>
          <cell r="F23">
            <v>12114</v>
          </cell>
          <cell r="G23">
            <v>3.5</v>
          </cell>
          <cell r="H23" t="str">
            <v>MTA: Välisilme on sulandunud piirkonna teiste hoonetega, ei ole esilekutsuv ning tüüpilisele büroopinnale sobilik. Hinne 4
Stat: Hinne 3</v>
          </cell>
          <cell r="I23">
            <v>3.5</v>
          </cell>
          <cell r="J23" t="str">
            <v xml:space="preserve">
MTA: Tööle- ja -ärasõit raskendatud
(vaska pööre); hinne 4
Stat: Hinne 3</v>
          </cell>
          <cell r="K23">
            <v>2.5</v>
          </cell>
          <cell r="L23" t="str">
            <v>MTA: evakatsiooni teed koos MTAga, turvalisus. Tehtud ühispakkumine mistõttu ei selgu MTA ruumide osa; hinne 3
Stat: - pikim osa mööda Pärnu mnt (müra, saaste)
- teabekeskus II korrusel
- SA majaosapeal on MTA silt
- üks osakond (AKO, ITO, ESO) paiknevad</v>
          </cell>
        </row>
        <row r="24">
          <cell r="E24" t="str">
            <v>Kawe Group AS / Ühiselamu Projekt OÜPärnu mnt 156/Vaari 1, TallinnStat üüripind</v>
          </cell>
          <cell r="F24">
            <v>4733</v>
          </cell>
          <cell r="G24">
            <v>4</v>
          </cell>
          <cell r="I24">
            <v>3</v>
          </cell>
          <cell r="K24">
            <v>3</v>
          </cell>
          <cell r="L24" t="str">
            <v>- pikim osa mööda Pärnu mnt (müra, saaste)
- üks osakond paikneb läbi mitme korruse</v>
          </cell>
        </row>
        <row r="25">
          <cell r="E25" t="str">
            <v>Ambler Properties OÜEndla 15/Lõkke 2, TallinnStat üüripind</v>
          </cell>
          <cell r="F25">
            <v>4879</v>
          </cell>
          <cell r="G25">
            <v>2</v>
          </cell>
          <cell r="H25" t="str">
            <v>Hoone arhitektuur ei vasta ootustele</v>
          </cell>
          <cell r="I25">
            <v>4</v>
          </cell>
          <cell r="K25">
            <v>1</v>
          </cell>
          <cell r="L25" t="str">
            <v xml:space="preserve">- töö SA ruumiprogrammiga on tegemata
- olemasolev ruumiprogramm ei vasta SA vajadustele (VI k näidiskorrus)
- koridoride suur osakaal
- ei ole võimalik väikseid juhikabinette projekteerida
- puuduvad väiksed nõupidamiste boksid ja puhkeruum/kööginurgad 
</v>
          </cell>
        </row>
        <row r="26">
          <cell r="E26" t="str">
            <v>ViaCerta OÜTartu mnt 83, TallinnStat üüripind</v>
          </cell>
          <cell r="F26">
            <v>4634.8999999999996</v>
          </cell>
          <cell r="G26">
            <v>4</v>
          </cell>
          <cell r="I26">
            <v>3</v>
          </cell>
          <cell r="K26">
            <v>4</v>
          </cell>
          <cell r="L26" t="str">
            <v xml:space="preserve"> VIII k korrusel (parim vaade) on teine rentnik
+  võimaldab projekteerida väikeseid juhikabinette
- nõupidamiste ruumid ei asetse proportsionaalselt vastavalt struktuuriüksustele
</v>
          </cell>
        </row>
        <row r="27">
          <cell r="E27" t="str">
            <v>Solution Management OÜMustamäe tee 24Stat üüripind</v>
          </cell>
          <cell r="F27">
            <v>4829</v>
          </cell>
          <cell r="G27">
            <v>4</v>
          </cell>
          <cell r="I27">
            <v>3</v>
          </cell>
          <cell r="K27">
            <v>4</v>
          </cell>
          <cell r="L27" t="str">
            <v>- printimise ruum 56,3 m2, tegelikult vajalik väikseid ruume vastavalt struktuuriüksustele ja korruste arvule
- mõnel korrusel väikeste juhikabinettide paigutamine struktuuriüksuste kõrvale raskendatud
- I k Teabekeskuse ja nõupidamisruumide ühendus SA te</v>
          </cell>
        </row>
        <row r="28">
          <cell r="E28" t="str">
            <v>PalmGrupp OÜHobujaama 12/14, TallinnStat üüripind</v>
          </cell>
          <cell r="F28">
            <v>4993</v>
          </cell>
          <cell r="G28">
            <v>3</v>
          </cell>
          <cell r="H28" t="str">
            <v>Hoones palju erinevaid rentnikke</v>
          </cell>
          <cell r="I28">
            <v>4</v>
          </cell>
          <cell r="J28" t="str">
            <v>Kesklinn, igast suunast võrdne ligipääs</v>
          </cell>
          <cell r="K28">
            <v>4</v>
          </cell>
          <cell r="L28" t="str">
            <v>+ palju valgust
+ hea pinnaligendus
+ Teabekeskuse hea asukoht
+ mitmeid katuseterrasse</v>
          </cell>
        </row>
        <row r="29">
          <cell r="E29" t="str">
            <v xml:space="preserve">PalmGrupp OÜ - 2Hobujaama 12/14, TallinnMTA üüripind </v>
          </cell>
          <cell r="F29">
            <v>12058</v>
          </cell>
          <cell r="G29">
            <v>2</v>
          </cell>
          <cell r="H29" t="str">
            <v>sobilik ärihoonele. Avaldab mõttetuid keelepekse, et miksmaksumaksja raha kulutades sellisesse paika büroopind on rajatud.</v>
          </cell>
          <cell r="I29">
            <v>2</v>
          </cell>
          <cell r="J29" t="str">
            <v xml:space="preserve"> 
Kõik transportvahendid liiguvad kesklinna kokkuKui arvestada, et kõige rohkem  kurikaelu liigub, siis suur turvarisk</v>
          </cell>
          <cell r="K29">
            <v>2</v>
          </cell>
          <cell r="L29" t="str">
            <v>äriruumid ja büroopindade samad sissekäigud, plaanid segased, Ruumilahendus pakutud kogu MTA pinnale koos PMTK ruumivajadusega. MTA ei soovi äripindadega smasse hoonesse büroopinda. MTA näeb sellistes  pakkumises turvariske</v>
          </cell>
        </row>
        <row r="30">
          <cell r="E30" t="str">
            <v>PalmGrupp OÜ - 2Hobujaama 12/14, TallinnStat üüripind</v>
          </cell>
          <cell r="F30">
            <v>4758</v>
          </cell>
          <cell r="G30">
            <v>3</v>
          </cell>
          <cell r="H30" t="str">
            <v>Stat: Hoones palju erinevaid rentnikke</v>
          </cell>
          <cell r="I30">
            <v>4</v>
          </cell>
          <cell r="J30" t="str">
            <v>Stat: Kesklinn, igast suunast võrdne ligipääs</v>
          </cell>
          <cell r="K30">
            <v>4</v>
          </cell>
          <cell r="L30" t="str">
            <v>Stat: + palju valgust
+ hea pinnaligendus
+ Teabekeskuse hea asukoht
+ mitmeid katuseterrasse</v>
          </cell>
        </row>
        <row r="31">
          <cell r="E31" t="str">
            <v>PalmGrupp OÜ - 2Hobujaama 12/14, TallinnKoondpakkumine</v>
          </cell>
          <cell r="F31">
            <v>16816</v>
          </cell>
          <cell r="G31">
            <v>2.2829448144624167</v>
          </cell>
          <cell r="I31">
            <v>2.5658896289248334</v>
          </cell>
          <cell r="K31">
            <v>2.5658896289248334</v>
          </cell>
        </row>
      </sheetData>
      <sheetData sheetId="8">
        <row r="1">
          <cell r="B1" t="str">
            <v>Haldusfirma sertifikaat</v>
          </cell>
          <cell r="C1" t="str">
            <v>punktid</v>
          </cell>
          <cell r="D1" t="str">
            <v>haldaja kutsetunnistus</v>
          </cell>
          <cell r="E1" t="str">
            <v>punktid</v>
          </cell>
          <cell r="F1" t="str">
            <v>halduse punktid kokku</v>
          </cell>
          <cell r="H1" t="str">
            <v>Arendaja kogemus (tk)</v>
          </cell>
          <cell r="I1" t="str">
            <v>punktid</v>
          </cell>
          <cell r="J1" t="str">
            <v>Arendaja kogemus (m2)</v>
          </cell>
          <cell r="K1" t="str">
            <v>punktid</v>
          </cell>
          <cell r="L1" t="str">
            <v>Arendaja projektijuhi kogemus (tk)</v>
          </cell>
          <cell r="M1" t="str">
            <v>punktid</v>
          </cell>
          <cell r="N1" t="str">
            <v>Arendaja projektijuhi kogemus (m2)</v>
          </cell>
          <cell r="O1" t="str">
            <v>punktid</v>
          </cell>
          <cell r="P1" t="str">
            <v>arenduse punktid kokku</v>
          </cell>
        </row>
        <row r="2">
          <cell r="A2" t="str">
            <v>E.L.L. Kinnisvara AS / Smuuli Kinnisvara OÜ</v>
          </cell>
          <cell r="B2">
            <v>3</v>
          </cell>
          <cell r="C2">
            <v>1</v>
          </cell>
          <cell r="D2">
            <v>3</v>
          </cell>
          <cell r="E2">
            <v>0.75</v>
          </cell>
          <cell r="F2">
            <v>0.875</v>
          </cell>
          <cell r="H2">
            <v>5</v>
          </cell>
          <cell r="I2">
            <v>1</v>
          </cell>
          <cell r="J2">
            <v>42893.2</v>
          </cell>
          <cell r="K2">
            <v>1</v>
          </cell>
          <cell r="L2">
            <v>2</v>
          </cell>
          <cell r="M2">
            <v>0.4</v>
          </cell>
          <cell r="N2">
            <v>24644.6</v>
          </cell>
          <cell r="O2">
            <v>0.47130617708930961</v>
          </cell>
          <cell r="P2">
            <v>0.71782654427232739</v>
          </cell>
        </row>
        <row r="3">
          <cell r="A3" t="str">
            <v>E.L.L. Kinnisvara AS / Rannamõisa Kinnisvara OÜ</v>
          </cell>
          <cell r="B3">
            <v>3</v>
          </cell>
          <cell r="C3">
            <v>1</v>
          </cell>
          <cell r="D3">
            <v>3</v>
          </cell>
          <cell r="E3">
            <v>0.75</v>
          </cell>
          <cell r="F3">
            <v>0.875</v>
          </cell>
          <cell r="H3">
            <v>5</v>
          </cell>
          <cell r="I3">
            <v>1</v>
          </cell>
          <cell r="J3">
            <v>42893.2</v>
          </cell>
          <cell r="K3">
            <v>1</v>
          </cell>
          <cell r="L3">
            <v>2</v>
          </cell>
          <cell r="M3">
            <v>0.4</v>
          </cell>
          <cell r="N3">
            <v>24644.6</v>
          </cell>
          <cell r="O3">
            <v>0.47130617708930961</v>
          </cell>
          <cell r="P3">
            <v>0.71782654427232739</v>
          </cell>
        </row>
        <row r="4">
          <cell r="A4" t="str">
            <v>E.L.L. Kinnisvara AS / AS Järvevana</v>
          </cell>
          <cell r="B4">
            <v>3</v>
          </cell>
          <cell r="C4">
            <v>1</v>
          </cell>
          <cell r="D4">
            <v>3</v>
          </cell>
          <cell r="E4">
            <v>0.75</v>
          </cell>
          <cell r="F4">
            <v>0.875</v>
          </cell>
          <cell r="H4">
            <v>5</v>
          </cell>
          <cell r="I4">
            <v>1</v>
          </cell>
          <cell r="J4">
            <v>42893.2</v>
          </cell>
          <cell r="K4">
            <v>1</v>
          </cell>
          <cell r="L4">
            <v>2</v>
          </cell>
          <cell r="M4">
            <v>0.4</v>
          </cell>
          <cell r="N4">
            <v>24644.6</v>
          </cell>
          <cell r="O4">
            <v>0.47130617708930961</v>
          </cell>
          <cell r="P4">
            <v>0.71782654427232739</v>
          </cell>
        </row>
        <row r="5">
          <cell r="A5" t="str">
            <v>AS YIT Ehitus / Ühiselamu Projekt OÜ</v>
          </cell>
          <cell r="B5">
            <v>3</v>
          </cell>
          <cell r="C5">
            <v>1</v>
          </cell>
          <cell r="D5">
            <v>4</v>
          </cell>
          <cell r="E5">
            <v>1</v>
          </cell>
          <cell r="F5">
            <v>1</v>
          </cell>
          <cell r="H5">
            <v>2</v>
          </cell>
          <cell r="I5">
            <v>0.4</v>
          </cell>
          <cell r="J5">
            <v>21100.7</v>
          </cell>
          <cell r="K5">
            <v>0.49193578469314486</v>
          </cell>
          <cell r="L5">
            <v>2</v>
          </cell>
          <cell r="M5">
            <v>0.4</v>
          </cell>
          <cell r="N5">
            <v>23040.9</v>
          </cell>
          <cell r="O5">
            <v>0.44063683304647161</v>
          </cell>
          <cell r="P5">
            <v>0.43314315443490409</v>
          </cell>
        </row>
        <row r="6">
          <cell r="A6" t="str">
            <v>Zelluloosi Kinnisvara OÜ</v>
          </cell>
          <cell r="B6">
            <v>0</v>
          </cell>
          <cell r="C6">
            <v>0</v>
          </cell>
          <cell r="D6">
            <v>4</v>
          </cell>
          <cell r="E6">
            <v>1</v>
          </cell>
          <cell r="F6">
            <v>0.5</v>
          </cell>
          <cell r="H6">
            <v>1</v>
          </cell>
          <cell r="I6">
            <v>0.2</v>
          </cell>
          <cell r="J6">
            <v>0</v>
          </cell>
          <cell r="K6">
            <v>0</v>
          </cell>
          <cell r="L6">
            <v>1</v>
          </cell>
          <cell r="M6">
            <v>0.2</v>
          </cell>
          <cell r="N6">
            <v>30000</v>
          </cell>
          <cell r="O6">
            <v>0.57372346528973039</v>
          </cell>
          <cell r="P6">
            <v>0.2434308663224326</v>
          </cell>
        </row>
        <row r="7">
          <cell r="A7" t="str">
            <v>Fausto Kinnisvara OÜ</v>
          </cell>
          <cell r="B7">
            <v>3</v>
          </cell>
          <cell r="C7">
            <v>1</v>
          </cell>
          <cell r="D7">
            <v>4</v>
          </cell>
          <cell r="E7">
            <v>1</v>
          </cell>
          <cell r="F7">
            <v>1</v>
          </cell>
          <cell r="H7">
            <v>2</v>
          </cell>
          <cell r="I7">
            <v>0.4</v>
          </cell>
          <cell r="J7">
            <v>13507.5</v>
          </cell>
          <cell r="K7">
            <v>0.31491005567316033</v>
          </cell>
          <cell r="L7">
            <v>3</v>
          </cell>
          <cell r="M7">
            <v>0.6</v>
          </cell>
          <cell r="N7">
            <v>13507.5</v>
          </cell>
          <cell r="O7">
            <v>0.25831899024670107</v>
          </cell>
          <cell r="P7">
            <v>0.39330726147996536</v>
          </cell>
        </row>
        <row r="8">
          <cell r="A8" t="str">
            <v>BC 25 OÜ</v>
          </cell>
          <cell r="B8">
            <v>3</v>
          </cell>
          <cell r="C8">
            <v>1</v>
          </cell>
          <cell r="D8">
            <v>4</v>
          </cell>
          <cell r="E8">
            <v>1</v>
          </cell>
          <cell r="F8">
            <v>1</v>
          </cell>
          <cell r="H8">
            <v>2</v>
          </cell>
          <cell r="I8">
            <v>0.4</v>
          </cell>
          <cell r="J8">
            <v>11617.400000000001</v>
          </cell>
          <cell r="K8">
            <v>0.27084479591170635</v>
          </cell>
          <cell r="L8">
            <v>2</v>
          </cell>
          <cell r="M8">
            <v>0.4</v>
          </cell>
          <cell r="N8">
            <v>12944.5</v>
          </cell>
          <cell r="O8">
            <v>0.24755211321476381</v>
          </cell>
          <cell r="P8">
            <v>0.32959922728161756</v>
          </cell>
        </row>
        <row r="9">
          <cell r="A9" t="str">
            <v>FB Baltic Holding OÜ</v>
          </cell>
          <cell r="B9">
            <v>3</v>
          </cell>
          <cell r="C9">
            <v>1</v>
          </cell>
          <cell r="D9">
            <v>4</v>
          </cell>
          <cell r="E9">
            <v>1</v>
          </cell>
          <cell r="F9">
            <v>1</v>
          </cell>
          <cell r="H9">
            <v>2</v>
          </cell>
          <cell r="I9">
            <v>0.4</v>
          </cell>
          <cell r="J9">
            <v>9106.5999999999985</v>
          </cell>
          <cell r="K9">
            <v>0.21230871093786427</v>
          </cell>
          <cell r="L9">
            <v>2</v>
          </cell>
          <cell r="M9">
            <v>0.4</v>
          </cell>
          <cell r="N9">
            <v>9106.5999999999985</v>
          </cell>
          <cell r="O9">
            <v>0.17415567030024859</v>
          </cell>
          <cell r="P9">
            <v>0.29661609530952826</v>
          </cell>
        </row>
        <row r="10">
          <cell r="A10" t="str">
            <v>Kaamos Kinnisvara OÜ / Kaamos Ehitus OÜ / Vindor Holding OÜ</v>
          </cell>
          <cell r="B10">
            <v>3</v>
          </cell>
          <cell r="C10">
            <v>1</v>
          </cell>
          <cell r="D10">
            <v>4</v>
          </cell>
          <cell r="E10">
            <v>1</v>
          </cell>
          <cell r="F10">
            <v>1</v>
          </cell>
          <cell r="H10">
            <v>1</v>
          </cell>
          <cell r="I10">
            <v>0.2</v>
          </cell>
          <cell r="J10">
            <v>27351</v>
          </cell>
          <cell r="K10">
            <v>0.6376535208378018</v>
          </cell>
          <cell r="L10">
            <v>1</v>
          </cell>
          <cell r="M10">
            <v>0.2</v>
          </cell>
          <cell r="N10">
            <v>27351</v>
          </cell>
          <cell r="O10">
            <v>0.52306368330464714</v>
          </cell>
          <cell r="P10">
            <v>0.39017930103561221</v>
          </cell>
        </row>
        <row r="11">
          <cell r="A11" t="str">
            <v>Kawe Group AS / Ühiselamu Projekt OÜ</v>
          </cell>
          <cell r="B11">
            <v>3</v>
          </cell>
          <cell r="C11">
            <v>1</v>
          </cell>
          <cell r="D11">
            <v>4</v>
          </cell>
          <cell r="E11">
            <v>1</v>
          </cell>
          <cell r="F11">
            <v>1</v>
          </cell>
          <cell r="H11">
            <v>1</v>
          </cell>
          <cell r="I11">
            <v>0.2</v>
          </cell>
          <cell r="J11">
            <v>6910.3</v>
          </cell>
          <cell r="K11">
            <v>0.16110479050292356</v>
          </cell>
          <cell r="L11">
            <v>5</v>
          </cell>
          <cell r="M11">
            <v>1</v>
          </cell>
          <cell r="N11">
            <v>30252.3</v>
          </cell>
          <cell r="O11">
            <v>0.57854847963281697</v>
          </cell>
          <cell r="P11">
            <v>0.48491331753393518</v>
          </cell>
        </row>
        <row r="12">
          <cell r="A12" t="str">
            <v>Ambler Properties OÜ</v>
          </cell>
          <cell r="B12">
            <v>3</v>
          </cell>
          <cell r="C12">
            <v>1</v>
          </cell>
          <cell r="D12">
            <v>4</v>
          </cell>
          <cell r="E12">
            <v>1</v>
          </cell>
          <cell r="F12">
            <v>1</v>
          </cell>
          <cell r="H12">
            <v>1</v>
          </cell>
          <cell r="I12">
            <v>0.2</v>
          </cell>
          <cell r="J12">
            <v>6441.5999999999995</v>
          </cell>
          <cell r="K12">
            <v>0.15017765053668181</v>
          </cell>
          <cell r="L12">
            <v>1</v>
          </cell>
          <cell r="M12">
            <v>0.2</v>
          </cell>
          <cell r="N12">
            <v>6441.5999999999995</v>
          </cell>
          <cell r="O12">
            <v>0.12318990246701089</v>
          </cell>
          <cell r="P12">
            <v>0.16834188825092317</v>
          </cell>
        </row>
        <row r="13">
          <cell r="A13" t="str">
            <v>ViaCerta OÜ</v>
          </cell>
          <cell r="B13">
            <v>3</v>
          </cell>
          <cell r="C13">
            <v>1</v>
          </cell>
          <cell r="D13">
            <v>4</v>
          </cell>
          <cell r="E13">
            <v>1</v>
          </cell>
          <cell r="F13">
            <v>1</v>
          </cell>
          <cell r="H13">
            <v>1</v>
          </cell>
          <cell r="I13">
            <v>0.2</v>
          </cell>
          <cell r="J13">
            <v>5092</v>
          </cell>
          <cell r="K13">
            <v>0.11871345574589913</v>
          </cell>
          <cell r="L13">
            <v>1</v>
          </cell>
          <cell r="M13">
            <v>0.2</v>
          </cell>
          <cell r="N13">
            <v>5092</v>
          </cell>
          <cell r="O13">
            <v>9.7379996175176897E-2</v>
          </cell>
          <cell r="P13">
            <v>0.15402336298026903</v>
          </cell>
        </row>
        <row r="14">
          <cell r="A14" t="str">
            <v>Solution Management OÜ</v>
          </cell>
          <cell r="B14">
            <v>3</v>
          </cell>
          <cell r="C14">
            <v>1</v>
          </cell>
          <cell r="D14">
            <v>4</v>
          </cell>
          <cell r="E14">
            <v>1</v>
          </cell>
          <cell r="F14">
            <v>1</v>
          </cell>
          <cell r="H14">
            <v>3</v>
          </cell>
          <cell r="I14">
            <v>0.6</v>
          </cell>
          <cell r="J14">
            <v>11606.5</v>
          </cell>
          <cell r="K14">
            <v>0.27059067637760764</v>
          </cell>
          <cell r="L14">
            <v>3</v>
          </cell>
          <cell r="M14">
            <v>0.6</v>
          </cell>
          <cell r="N14">
            <v>52290</v>
          </cell>
          <cell r="O14">
            <v>1</v>
          </cell>
          <cell r="P14">
            <v>0.61764766909440194</v>
          </cell>
        </row>
        <row r="15">
          <cell r="A15" t="str">
            <v>PalmGrupp OÜ</v>
          </cell>
          <cell r="B15">
            <v>3</v>
          </cell>
          <cell r="C15">
            <v>1</v>
          </cell>
          <cell r="D15">
            <v>3</v>
          </cell>
          <cell r="E15">
            <v>0.75</v>
          </cell>
          <cell r="F15">
            <v>0.875</v>
          </cell>
          <cell r="H15">
            <v>3</v>
          </cell>
          <cell r="I15">
            <v>0.6</v>
          </cell>
          <cell r="J15">
            <v>11606.5</v>
          </cell>
          <cell r="K15">
            <v>0.27059067637760764</v>
          </cell>
          <cell r="L15">
            <v>3</v>
          </cell>
          <cell r="M15">
            <v>0.6</v>
          </cell>
          <cell r="N15">
            <v>52290</v>
          </cell>
          <cell r="O15">
            <v>1</v>
          </cell>
          <cell r="P15">
            <v>0.61764766909440194</v>
          </cell>
        </row>
        <row r="16">
          <cell r="A16" t="str">
            <v>PalmGrupp OÜ - 2</v>
          </cell>
          <cell r="B16">
            <v>3</v>
          </cell>
          <cell r="C16">
            <v>1</v>
          </cell>
          <cell r="D16">
            <v>3</v>
          </cell>
          <cell r="E16">
            <v>0.75</v>
          </cell>
          <cell r="F16">
            <v>0.875</v>
          </cell>
          <cell r="H16">
            <v>3</v>
          </cell>
          <cell r="I16">
            <v>0.6</v>
          </cell>
          <cell r="J16">
            <v>11606.5</v>
          </cell>
          <cell r="K16">
            <v>0.27059067637760764</v>
          </cell>
          <cell r="L16">
            <v>3</v>
          </cell>
          <cell r="M16">
            <v>0.6</v>
          </cell>
          <cell r="N16">
            <v>52290</v>
          </cell>
          <cell r="O16">
            <v>1</v>
          </cell>
          <cell r="P16">
            <v>0.61764766909440194</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elarve"/>
      <sheetName val="prognoos"/>
      <sheetName val="koond"/>
      <sheetName val="RaM_vaade"/>
      <sheetName val="900531 Viljandi riigimaja väärt"/>
    </sheetNames>
    <sheetDataSet>
      <sheetData sheetId="0">
        <row r="4">
          <cell r="F4" t="str">
            <v>Viljandi riigimaja väärtustamine</v>
          </cell>
        </row>
        <row r="5">
          <cell r="F5" t="str">
            <v>900531</v>
          </cell>
        </row>
        <row r="6">
          <cell r="F6" t="str">
            <v>Vabaduse plats 2, Viljandi</v>
          </cell>
        </row>
        <row r="7">
          <cell r="F7">
            <v>282472</v>
          </cell>
        </row>
        <row r="8">
          <cell r="F8">
            <v>2106</v>
          </cell>
        </row>
        <row r="9">
          <cell r="F9">
            <v>2464.02</v>
          </cell>
        </row>
      </sheetData>
      <sheetData sheetId="1">
        <row r="3">
          <cell r="I3" t="str">
            <v>2016 (ja varasemad) kulud</v>
          </cell>
        </row>
      </sheetData>
      <sheetData sheetId="2">
        <row r="24">
          <cell r="B24" t="str">
            <v>2.2. Kinnisvara omandamise ja väärtustamise kulud</v>
          </cell>
        </row>
      </sheetData>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d (2)"/>
      <sheetName val="kokkuvõte"/>
      <sheetName val="hind"/>
      <sheetName val="Tellija tabel"/>
      <sheetName val="Sheet1"/>
      <sheetName val="platsikulud"/>
      <sheetName val="viimistlus"/>
      <sheetName val="mahud"/>
      <sheetName val="mahud2"/>
    </sheetNames>
    <sheetDataSet>
      <sheetData sheetId="0"/>
      <sheetData sheetId="1"/>
      <sheetData sheetId="2"/>
      <sheetData sheetId="3"/>
      <sheetData sheetId="4"/>
      <sheetData sheetId="5">
        <row r="2">
          <cell r="C2">
            <v>3500000</v>
          </cell>
        </row>
        <row r="3">
          <cell r="C3">
            <v>10</v>
          </cell>
        </row>
        <row r="7">
          <cell r="G7">
            <v>9</v>
          </cell>
        </row>
      </sheetData>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DEL"/>
      <sheetName val="MUDEL CO2"/>
      <sheetName val="Riia15_prognoos"/>
      <sheetName val="Riia15_eelarve"/>
      <sheetName val="Lisa 6.1.R15"/>
      <sheetName val="Investeeringud 1.3.2019"/>
      <sheetName val="analüüs"/>
      <sheetName val="Riia 15 CO2"/>
      <sheetName val="Päring (2)"/>
      <sheetName val="Taust"/>
      <sheetName val="Sheet1"/>
    </sheetNames>
    <sheetDataSet>
      <sheetData sheetId="0">
        <row r="1">
          <cell r="BA1">
            <v>4.5999999999999999E-2</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stamine"/>
      <sheetName val="Gaasilõikus"/>
      <sheetName val="Saagimine"/>
      <sheetName val="Giljotiin"/>
      <sheetName val="Puurimine"/>
      <sheetName val="Painutamine"/>
      <sheetName val="Treimine"/>
      <sheetName val="Freesimine"/>
      <sheetName val="Valtsimine"/>
      <sheetName val="Materjalid"/>
      <sheetName val="Pakkeleht"/>
      <sheetName val="Viimistlus"/>
      <sheetName val="Markeerimine"/>
    </sheetNames>
    <sheetDataSet>
      <sheetData sheetId="0">
        <row r="1">
          <cell r="G1" t="str">
            <v>70530</v>
          </cell>
        </row>
        <row r="2">
          <cell r="C2">
            <v>39371</v>
          </cell>
          <cell r="G2" t="str">
            <v>Onninen</v>
          </cell>
        </row>
        <row r="3">
          <cell r="D3" t="str">
            <v>Indrek Tirmaste</v>
          </cell>
          <cell r="G3" t="str">
            <v>Laohoone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Suhtaadr1"/>
      <sheetName val="Suhtaadr2"/>
      <sheetName val="Absoluutaadr1"/>
      <sheetName val="Absoluutaadr2"/>
      <sheetName val="Nimed1"/>
      <sheetName val="Nimed2"/>
      <sheetName val="Märgised"/>
      <sheetName val="Diagramm"/>
      <sheetName val="Diagrammi näide"/>
      <sheetName val="Graafik"/>
      <sheetName val="Graafiku näide"/>
      <sheetName val="2 ühel"/>
      <sheetName val="Kopeerimine"/>
      <sheetName val="Lohista"/>
      <sheetName val="Nupud"/>
      <sheetName val="Objektimenüü"/>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t-plekk"/>
      <sheetName val="Betoon"/>
      <sheetName val="garant"/>
      <sheetName val="läga"/>
      <sheetName val="viim, põrand"/>
      <sheetName val="avad, lammut"/>
      <sheetName val="trepid"/>
      <sheetName val="muld,vund"/>
      <sheetName val="karkass"/>
      <sheetName val="seinad"/>
      <sheetName val="katus"/>
      <sheetName val="baas"/>
      <sheetName val="teras"/>
      <sheetName val="alus"/>
      <sheetName val="üld"/>
      <sheetName val="tellija"/>
      <sheetName val="muld_vun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ulud_ja_investeeringud_päring"/>
      <sheetName val="Pikk versioon"/>
      <sheetName val="Lühike versioon"/>
      <sheetName val="Kommunismi_prognoos"/>
      <sheetName val="MUDEL"/>
      <sheetName val="Kommunismi_progalg"/>
      <sheetName val="pr_reg"/>
      <sheetName val="Eelarvete register"/>
      <sheetName val="Kulud_ja_investeeringud"/>
      <sheetName val="Graafiku jaoks"/>
      <sheetName val="eelarve_2korrigeerimine"/>
      <sheetName val="algne_eelarve_prognoosiga"/>
      <sheetName val="1korr_eelarve"/>
      <sheetName val="2korr_eelarve"/>
      <sheetName val="loplik_prognoos"/>
      <sheetName val="yldkuluga"/>
      <sheetName val="yldkuluga_12.02.19_1004"/>
      <sheetName val="yldkuluta"/>
      <sheetName val="yldkuluta_15.01.19_1108"/>
      <sheetName val="Haldusaruanne_plaan"/>
      <sheetName val="Haldusaruanne_tegelik"/>
      <sheetName val="Haldusaruanne_tegelik_vaartused"/>
      <sheetName val="Kulupõhine_algne"/>
      <sheetName val="Kulupõhine130219"/>
      <sheetName val="annuiteetmaksegraafik"/>
      <sheetName val="kulupõhine annuiteetgraafik"/>
      <sheetName val="Kulupõhine210220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716D-A517-46B9-885B-94EECDEF5805}">
  <sheetPr codeName="Sheet1"/>
  <dimension ref="B1:P103"/>
  <sheetViews>
    <sheetView tabSelected="1" zoomScale="80" zoomScaleNormal="80" workbookViewId="0">
      <selection activeCell="B1" sqref="B1"/>
    </sheetView>
  </sheetViews>
  <sheetFormatPr defaultColWidth="9.140625" defaultRowHeight="15" outlineLevelCol="1" x14ac:dyDescent="0.25"/>
  <cols>
    <col min="1" max="1" width="3.7109375" style="2" customWidth="1"/>
    <col min="2" max="2" width="6.28515625" style="2" customWidth="1"/>
    <col min="3" max="3" width="85" style="2" customWidth="1"/>
    <col min="4" max="4" width="15.42578125" style="3" customWidth="1"/>
    <col min="5" max="5" width="9" style="3" hidden="1" customWidth="1" outlineLevel="1"/>
    <col min="6" max="13" width="15.42578125" style="3" customWidth="1" outlineLevel="1"/>
    <col min="14" max="14" width="15.5703125" style="2" bestFit="1" customWidth="1"/>
    <col min="15" max="15" width="9.140625" style="2"/>
    <col min="16" max="16" width="14" style="2" customWidth="1"/>
    <col min="17" max="16384" width="9.140625" style="2"/>
  </cols>
  <sheetData>
    <row r="1" spans="2:14" x14ac:dyDescent="0.25">
      <c r="B1" s="16"/>
      <c r="D1" s="7" t="s">
        <v>0</v>
      </c>
      <c r="E1" s="7"/>
      <c r="F1" s="7"/>
      <c r="G1" s="7"/>
      <c r="H1" s="7"/>
      <c r="I1" s="7"/>
      <c r="J1" s="7"/>
      <c r="K1" s="7"/>
      <c r="L1" s="7"/>
      <c r="M1" s="7"/>
      <c r="N1" s="297" t="s">
        <v>236</v>
      </c>
    </row>
    <row r="2" spans="2:14" x14ac:dyDescent="0.25">
      <c r="D2" s="8" t="s">
        <v>238</v>
      </c>
      <c r="E2" s="8"/>
      <c r="F2" s="8"/>
      <c r="G2" s="8"/>
      <c r="H2" s="8"/>
      <c r="I2" s="8"/>
      <c r="J2" s="8"/>
      <c r="K2" s="8"/>
      <c r="L2" s="8"/>
      <c r="M2" s="8"/>
    </row>
    <row r="4" spans="2:14" x14ac:dyDescent="0.25">
      <c r="B4" s="310" t="s">
        <v>219</v>
      </c>
      <c r="C4" s="310"/>
      <c r="D4" s="310"/>
      <c r="E4" s="58"/>
      <c r="F4" s="304">
        <f>IF(INDEX('Lisa 6.1 Lisa 2 Sisustus'!$A:$CE,7,MATCH("Osakaal",'Lisa 6.1 Lisa 2 Sisustus'!$6:$6,0))=0,"",INDEX('Lisa 6.1 Lisa 2 Sisustus'!$A:$CE,7,MATCH("Osakaal",'Lisa 6.1 Lisa 2 Sisustus'!$6:$6,0)))</f>
        <v>9.2228361588143782E-3</v>
      </c>
      <c r="G4" s="304">
        <f>IF(INDEX('Lisa 6.1 Lisa 2 Sisustus'!$A:$CE,8,MATCH("Osakaal",'Lisa 6.1 Lisa 2 Sisustus'!$6:$6,0))=0,"",INDEX('Lisa 6.1 Lisa 2 Sisustus'!$A:$CE,8,MATCH("Osakaal",'Lisa 6.1 Lisa 2 Sisustus'!$6:$6,0)))</f>
        <v>8.7641875541094164E-2</v>
      </c>
      <c r="H4" s="304">
        <f>IF(INDEX('Lisa 6.1 Lisa 2 Sisustus'!$A:$CE,9,MATCH("Osakaal",'Lisa 6.1 Lisa 2 Sisustus'!$6:$6,0))=0,"",INDEX('Lisa 6.1 Lisa 2 Sisustus'!$A:$CE,9,MATCH("Osakaal",'Lisa 6.1 Lisa 2 Sisustus'!$6:$6,0)))</f>
        <v>5.7562318256619865E-2</v>
      </c>
      <c r="I4" s="304">
        <f>IF(INDEX('Lisa 6.1 Lisa 2 Sisustus'!$A:$CE,10,MATCH("Osakaal",'Lisa 6.1 Lisa 2 Sisustus'!$6:$6,0))=0,"",INDEX('Lisa 6.1 Lisa 2 Sisustus'!$A:$CE,10,MATCH("Osakaal",'Lisa 6.1 Lisa 2 Sisustus'!$6:$6,0)))</f>
        <v>8.0717085374884243E-2</v>
      </c>
      <c r="J4" s="304">
        <f>IF(INDEX('Lisa 6.1 Lisa 2 Sisustus'!$A:$CE,11,MATCH("Osakaal",'Lisa 6.1 Lisa 2 Sisustus'!$6:$6,0))=0,"",INDEX('Lisa 6.1 Lisa 2 Sisustus'!$A:$CE,11,MATCH("Osakaal",'Lisa 6.1 Lisa 2 Sisustus'!$6:$6,0)))</f>
        <v>4.20151425012655E-2</v>
      </c>
      <c r="K4" s="304">
        <f>IF(INDEX('Lisa 6.1 Lisa 2 Sisustus'!$A:$CE,12,MATCH("Osakaal",'Lisa 6.1 Lisa 2 Sisustus'!$6:$6,0))=0,"",INDEX('Lisa 6.1 Lisa 2 Sisustus'!$A:$CE,12,MATCH("Osakaal",'Lisa 6.1 Lisa 2 Sisustus'!$6:$6,0)))</f>
        <v>6.5604523485197935E-2</v>
      </c>
      <c r="L4" s="304">
        <f>IF(INDEX('Lisa 6.1 Lisa 2 Sisustus'!$A:$CE,13,MATCH("Osakaal",'Lisa 6.1 Lisa 2 Sisustus'!$6:$6,0))=0,"",INDEX('Lisa 6.1 Lisa 2 Sisustus'!$A:$CE,13,MATCH("Osakaal",'Lisa 6.1 Lisa 2 Sisustus'!$6:$6,0)))</f>
        <v>0.65723621868212423</v>
      </c>
      <c r="M4" s="304" t="str">
        <f>IF(INDEX('Lisa 6.1 Lisa 2 Sisustus'!$A:$CE,14,MATCH("Osakaal",'Lisa 6.1 Lisa 2 Sisustus'!$6:$6,0))=0,"",INDEX('Lisa 6.1 Lisa 2 Sisustus'!$A:$CE,14,MATCH("Osakaal",'Lisa 6.1 Lisa 2 Sisustus'!$6:$6,0)))</f>
        <v/>
      </c>
    </row>
    <row r="5" spans="2:14" ht="15.75" thickBot="1" x14ac:dyDescent="0.3">
      <c r="B5" s="9"/>
    </row>
    <row r="6" spans="2:14" ht="45" x14ac:dyDescent="0.25">
      <c r="B6" s="10" t="s">
        <v>1</v>
      </c>
      <c r="C6" s="25" t="s">
        <v>237</v>
      </c>
      <c r="D6" s="59" t="s">
        <v>2</v>
      </c>
      <c r="E6" s="59" t="s">
        <v>180</v>
      </c>
      <c r="F6" s="236" t="str">
        <f>INDEX('Lisa 6.1 Lisa 2 Sisustus'!$A:$CE,7,MATCH("Üürnik",'Lisa 6.1 Lisa 2 Sisustus'!$6:$6,0))</f>
        <v>Tööinspektsioon</v>
      </c>
      <c r="G6" s="61" t="str">
        <f>INDEX('Lisa 6.1 Lisa 2 Sisustus'!$A:$CE,8,MATCH("Üürnik",'Lisa 6.1 Lisa 2 Sisustus'!$6:$6,0))</f>
        <v>Maksu- ja Tolliamet</v>
      </c>
      <c r="H6" s="61" t="str">
        <f>INDEX('Lisa 6.1 Lisa 2 Sisustus'!$A:$CE,9,MATCH("Üürnik",'Lisa 6.1 Lisa 2 Sisustus'!$6:$6,0))</f>
        <v>Sotsiaalkindlustusamet</v>
      </c>
      <c r="I6" s="61" t="str">
        <f>INDEX('Lisa 6.1 Lisa 2 Sisustus'!$A:$CE,10,MATCH("Üürnik",'Lisa 6.1 Lisa 2 Sisustus'!$6:$6,0))</f>
        <v>Haridus- ja Noorteamet</v>
      </c>
      <c r="J6" s="60" t="str">
        <f>INDEX('Lisa 6.1 Lisa 2 Sisustus'!$A:$CE,11,MATCH("Üürnik",'Lisa 6.1 Lisa 2 Sisustus'!$6:$6,0))</f>
        <v>Tallinna Vangla</v>
      </c>
      <c r="K6" s="210" t="str">
        <f>INDEX('Lisa 6.1 Lisa 2 Sisustus'!$A:$CE,12,MATCH("Üürnik",'Lisa 6.1 Lisa 2 Sisustus'!$6:$6,0))</f>
        <v>PROKURATUUR</v>
      </c>
      <c r="L6" s="210" t="str">
        <f>INDEX('Lisa 6.1 Lisa 2 Sisustus'!$A:$CE,13,MATCH("Üürnik",'Lisa 6.1 Lisa 2 Sisustus'!$6:$6,0))</f>
        <v>PÄRNU MAAKOHUS</v>
      </c>
      <c r="M6" s="62" t="str">
        <f>INDEX('Lisa 6.1 Lisa 2 Sisustus'!$A:$CE,14,MATCH("Üürnik",'Lisa 6.1 Lisa 2 Sisustus'!$6:$6,0))</f>
        <v>Aktiivne vakantsus</v>
      </c>
    </row>
    <row r="7" spans="2:14" ht="14.25" customHeight="1" x14ac:dyDescent="0.25">
      <c r="B7" s="311" t="s">
        <v>3</v>
      </c>
      <c r="C7" s="312"/>
      <c r="D7" s="173">
        <f>SUM(D8+D10+D19+D21)</f>
        <v>356505</v>
      </c>
      <c r="E7" s="63">
        <f>IFERROR(SUM(D7)-SUM(F7:M7),"")</f>
        <v>-1.1641532182693481E-10</v>
      </c>
      <c r="F7" s="237">
        <f t="shared" ref="F7:M7" si="0">SUM(F8+F10+F19+F21)</f>
        <v>3287.9872047981198</v>
      </c>
      <c r="G7" s="35">
        <f t="shared" si="0"/>
        <v>31244.766839777774</v>
      </c>
      <c r="H7" s="35">
        <f t="shared" si="0"/>
        <v>20521.254270076264</v>
      </c>
      <c r="I7" s="35">
        <f t="shared" si="0"/>
        <v>28776.044521573105</v>
      </c>
      <c r="J7" s="35">
        <f t="shared" si="0"/>
        <v>14978.608377413657</v>
      </c>
      <c r="K7" s="211">
        <f t="shared" si="0"/>
        <v>23388.340645090488</v>
      </c>
      <c r="L7" s="211">
        <f t="shared" ref="L7" si="1">SUM(L8+L10+L19+L21)</f>
        <v>234307.99814127071</v>
      </c>
      <c r="M7" s="167">
        <f t="shared" si="0"/>
        <v>0</v>
      </c>
    </row>
    <row r="8" spans="2:14" x14ac:dyDescent="0.25">
      <c r="B8" s="11">
        <v>1</v>
      </c>
      <c r="C8" s="26" t="s">
        <v>4</v>
      </c>
      <c r="D8" s="174">
        <f>SUM(D9:D9)</f>
        <v>0</v>
      </c>
      <c r="E8" s="174">
        <f t="shared" ref="E8:E71" si="2">IFERROR(SUM(D8)-SUM(F8:M8),"")</f>
        <v>0</v>
      </c>
      <c r="F8" s="238">
        <f t="shared" ref="F8:M8" si="3">SUM(F9:F9)</f>
        <v>0</v>
      </c>
      <c r="G8" s="36">
        <f t="shared" si="3"/>
        <v>0</v>
      </c>
      <c r="H8" s="36">
        <f t="shared" si="3"/>
        <v>0</v>
      </c>
      <c r="I8" s="36">
        <f t="shared" si="3"/>
        <v>0</v>
      </c>
      <c r="J8" s="36">
        <f t="shared" si="3"/>
        <v>0</v>
      </c>
      <c r="K8" s="212">
        <f t="shared" si="3"/>
        <v>0</v>
      </c>
      <c r="L8" s="212">
        <f t="shared" si="3"/>
        <v>0</v>
      </c>
      <c r="M8" s="168">
        <f t="shared" si="3"/>
        <v>0</v>
      </c>
    </row>
    <row r="9" spans="2:14" x14ac:dyDescent="0.25">
      <c r="B9" s="12" t="s">
        <v>5</v>
      </c>
      <c r="C9" s="27"/>
      <c r="D9" s="253" t="s">
        <v>213</v>
      </c>
      <c r="E9" s="175">
        <f t="shared" si="2"/>
        <v>0</v>
      </c>
      <c r="F9" s="239">
        <f t="shared" ref="F9:M9" si="4">IFERROR($D9*F$4,0)</f>
        <v>0</v>
      </c>
      <c r="G9" s="220">
        <f t="shared" si="4"/>
        <v>0</v>
      </c>
      <c r="H9" s="220">
        <f t="shared" si="4"/>
        <v>0</v>
      </c>
      <c r="I9" s="220">
        <f t="shared" si="4"/>
        <v>0</v>
      </c>
      <c r="J9" s="219">
        <f t="shared" si="4"/>
        <v>0</v>
      </c>
      <c r="K9" s="221">
        <f t="shared" si="4"/>
        <v>0</v>
      </c>
      <c r="L9" s="221">
        <f t="shared" si="4"/>
        <v>0</v>
      </c>
      <c r="M9" s="222">
        <f t="shared" si="4"/>
        <v>0</v>
      </c>
    </row>
    <row r="10" spans="2:14" ht="15" customHeight="1" x14ac:dyDescent="0.25">
      <c r="B10" s="11">
        <v>2</v>
      </c>
      <c r="C10" s="26" t="s">
        <v>6</v>
      </c>
      <c r="D10" s="174">
        <f>SUM(D11:D18)</f>
        <v>97505</v>
      </c>
      <c r="E10" s="174">
        <f t="shared" si="2"/>
        <v>-2.9103830456733704E-11</v>
      </c>
      <c r="F10" s="238">
        <f t="shared" ref="F10:K10" si="5">SUM(F11:F18)</f>
        <v>899.27263966519592</v>
      </c>
      <c r="G10" s="36">
        <f t="shared" si="5"/>
        <v>8545.5210746343873</v>
      </c>
      <c r="H10" s="36">
        <f t="shared" si="5"/>
        <v>5612.6138416117201</v>
      </c>
      <c r="I10" s="36">
        <f t="shared" si="5"/>
        <v>7870.3194094780883</v>
      </c>
      <c r="J10" s="36">
        <f t="shared" si="5"/>
        <v>4096.6864695858931</v>
      </c>
      <c r="K10" s="212">
        <f t="shared" si="5"/>
        <v>6396.7690624242241</v>
      </c>
      <c r="L10" s="212">
        <f t="shared" ref="L10" si="6">SUM(L11:L18)</f>
        <v>64083.817502600519</v>
      </c>
      <c r="M10" s="168">
        <f t="shared" ref="M10" si="7">SUM(M11:M18)</f>
        <v>0</v>
      </c>
    </row>
    <row r="11" spans="2:14" x14ac:dyDescent="0.25">
      <c r="B11" s="12" t="s">
        <v>7</v>
      </c>
      <c r="C11" s="27" t="s">
        <v>8</v>
      </c>
      <c r="D11" s="253">
        <v>67500</v>
      </c>
      <c r="E11" s="175">
        <f t="shared" si="2"/>
        <v>-2.9103830456733704E-11</v>
      </c>
      <c r="F11" s="239">
        <f t="shared" ref="F11:M18" si="8">IFERROR($D11*F$4,0)</f>
        <v>622.54144071997052</v>
      </c>
      <c r="G11" s="220">
        <f t="shared" si="8"/>
        <v>5915.826599023856</v>
      </c>
      <c r="H11" s="220">
        <f t="shared" si="8"/>
        <v>3885.4564823218411</v>
      </c>
      <c r="I11" s="220">
        <f t="shared" si="8"/>
        <v>5448.4032628046862</v>
      </c>
      <c r="J11" s="219">
        <f t="shared" si="8"/>
        <v>2836.0221188354212</v>
      </c>
      <c r="K11" s="221">
        <f t="shared" si="8"/>
        <v>4428.3053352508605</v>
      </c>
      <c r="L11" s="221">
        <f t="shared" si="8"/>
        <v>44363.444761043385</v>
      </c>
      <c r="M11" s="222">
        <f t="shared" si="8"/>
        <v>0</v>
      </c>
    </row>
    <row r="12" spans="2:14" x14ac:dyDescent="0.25">
      <c r="B12" s="12" t="s">
        <v>9</v>
      </c>
      <c r="C12" s="27" t="s">
        <v>10</v>
      </c>
      <c r="D12" s="253" t="s">
        <v>213</v>
      </c>
      <c r="E12" s="175">
        <f t="shared" si="2"/>
        <v>0</v>
      </c>
      <c r="F12" s="239">
        <f t="shared" si="8"/>
        <v>0</v>
      </c>
      <c r="G12" s="220">
        <f t="shared" si="8"/>
        <v>0</v>
      </c>
      <c r="H12" s="220">
        <f t="shared" si="8"/>
        <v>0</v>
      </c>
      <c r="I12" s="220">
        <f t="shared" si="8"/>
        <v>0</v>
      </c>
      <c r="J12" s="219">
        <f t="shared" si="8"/>
        <v>0</v>
      </c>
      <c r="K12" s="221">
        <f t="shared" si="8"/>
        <v>0</v>
      </c>
      <c r="L12" s="221">
        <f t="shared" si="8"/>
        <v>0</v>
      </c>
      <c r="M12" s="222">
        <f t="shared" si="8"/>
        <v>0</v>
      </c>
    </row>
    <row r="13" spans="2:14" x14ac:dyDescent="0.25">
      <c r="B13" s="12" t="s">
        <v>11</v>
      </c>
      <c r="C13" s="27" t="s">
        <v>12</v>
      </c>
      <c r="D13" s="253" t="s">
        <v>213</v>
      </c>
      <c r="E13" s="175">
        <f t="shared" si="2"/>
        <v>0</v>
      </c>
      <c r="F13" s="239">
        <f t="shared" si="8"/>
        <v>0</v>
      </c>
      <c r="G13" s="220">
        <f t="shared" si="8"/>
        <v>0</v>
      </c>
      <c r="H13" s="220">
        <f t="shared" si="8"/>
        <v>0</v>
      </c>
      <c r="I13" s="220">
        <f t="shared" si="8"/>
        <v>0</v>
      </c>
      <c r="J13" s="219">
        <f t="shared" si="8"/>
        <v>0</v>
      </c>
      <c r="K13" s="221">
        <f t="shared" si="8"/>
        <v>0</v>
      </c>
      <c r="L13" s="221">
        <f t="shared" si="8"/>
        <v>0</v>
      </c>
      <c r="M13" s="222">
        <f t="shared" si="8"/>
        <v>0</v>
      </c>
    </row>
    <row r="14" spans="2:14" x14ac:dyDescent="0.25">
      <c r="B14" s="12" t="s">
        <v>13</v>
      </c>
      <c r="C14" s="27" t="s">
        <v>14</v>
      </c>
      <c r="D14" s="253">
        <v>30005</v>
      </c>
      <c r="E14" s="175">
        <f t="shared" si="2"/>
        <v>-7.2759576141834259E-12</v>
      </c>
      <c r="F14" s="239">
        <f t="shared" si="8"/>
        <v>276.7311989452254</v>
      </c>
      <c r="G14" s="220">
        <f t="shared" si="8"/>
        <v>2629.6944756105304</v>
      </c>
      <c r="H14" s="220">
        <f t="shared" si="8"/>
        <v>1727.157359289879</v>
      </c>
      <c r="I14" s="220">
        <f t="shared" si="8"/>
        <v>2421.9161466734017</v>
      </c>
      <c r="J14" s="219">
        <f t="shared" si="8"/>
        <v>1260.6643507504714</v>
      </c>
      <c r="K14" s="221">
        <f t="shared" si="8"/>
        <v>1968.4637271733641</v>
      </c>
      <c r="L14" s="221">
        <f t="shared" si="8"/>
        <v>19720.372741557137</v>
      </c>
      <c r="M14" s="222">
        <f t="shared" si="8"/>
        <v>0</v>
      </c>
    </row>
    <row r="15" spans="2:14" x14ac:dyDescent="0.25">
      <c r="B15" s="12" t="s">
        <v>15</v>
      </c>
      <c r="C15" s="27" t="s">
        <v>16</v>
      </c>
      <c r="D15" s="253" t="s">
        <v>213</v>
      </c>
      <c r="E15" s="175">
        <f t="shared" si="2"/>
        <v>0</v>
      </c>
      <c r="F15" s="239">
        <f t="shared" si="8"/>
        <v>0</v>
      </c>
      <c r="G15" s="220">
        <f t="shared" si="8"/>
        <v>0</v>
      </c>
      <c r="H15" s="220">
        <f t="shared" si="8"/>
        <v>0</v>
      </c>
      <c r="I15" s="220">
        <f t="shared" si="8"/>
        <v>0</v>
      </c>
      <c r="J15" s="219">
        <f t="shared" si="8"/>
        <v>0</v>
      </c>
      <c r="K15" s="221">
        <f t="shared" si="8"/>
        <v>0</v>
      </c>
      <c r="L15" s="221">
        <f t="shared" si="8"/>
        <v>0</v>
      </c>
      <c r="M15" s="222">
        <f t="shared" si="8"/>
        <v>0</v>
      </c>
    </row>
    <row r="16" spans="2:14" x14ac:dyDescent="0.25">
      <c r="B16" s="12" t="s">
        <v>17</v>
      </c>
      <c r="C16" s="27" t="s">
        <v>18</v>
      </c>
      <c r="D16" s="253" t="s">
        <v>213</v>
      </c>
      <c r="E16" s="175">
        <f t="shared" si="2"/>
        <v>0</v>
      </c>
      <c r="F16" s="239">
        <f t="shared" si="8"/>
        <v>0</v>
      </c>
      <c r="G16" s="220">
        <f t="shared" si="8"/>
        <v>0</v>
      </c>
      <c r="H16" s="220">
        <f t="shared" si="8"/>
        <v>0</v>
      </c>
      <c r="I16" s="220">
        <f t="shared" si="8"/>
        <v>0</v>
      </c>
      <c r="J16" s="219">
        <f t="shared" si="8"/>
        <v>0</v>
      </c>
      <c r="K16" s="221">
        <f t="shared" si="8"/>
        <v>0</v>
      </c>
      <c r="L16" s="221">
        <f t="shared" si="8"/>
        <v>0</v>
      </c>
      <c r="M16" s="222">
        <f t="shared" si="8"/>
        <v>0</v>
      </c>
    </row>
    <row r="17" spans="2:13" x14ac:dyDescent="0.25">
      <c r="B17" s="12" t="s">
        <v>19</v>
      </c>
      <c r="C17" s="27" t="s">
        <v>20</v>
      </c>
      <c r="D17" s="253" t="s">
        <v>213</v>
      </c>
      <c r="E17" s="175">
        <f t="shared" si="2"/>
        <v>0</v>
      </c>
      <c r="F17" s="239">
        <f t="shared" si="8"/>
        <v>0</v>
      </c>
      <c r="G17" s="220">
        <f t="shared" si="8"/>
        <v>0</v>
      </c>
      <c r="H17" s="220">
        <f t="shared" si="8"/>
        <v>0</v>
      </c>
      <c r="I17" s="220">
        <f t="shared" si="8"/>
        <v>0</v>
      </c>
      <c r="J17" s="219">
        <f t="shared" si="8"/>
        <v>0</v>
      </c>
      <c r="K17" s="221">
        <f t="shared" si="8"/>
        <v>0</v>
      </c>
      <c r="L17" s="221">
        <f t="shared" si="8"/>
        <v>0</v>
      </c>
      <c r="M17" s="222">
        <f t="shared" si="8"/>
        <v>0</v>
      </c>
    </row>
    <row r="18" spans="2:13" x14ac:dyDescent="0.25">
      <c r="B18" s="12" t="s">
        <v>21</v>
      </c>
      <c r="C18" s="27" t="s">
        <v>22</v>
      </c>
      <c r="D18" s="253" t="s">
        <v>213</v>
      </c>
      <c r="E18" s="175">
        <f t="shared" si="2"/>
        <v>0</v>
      </c>
      <c r="F18" s="239">
        <f t="shared" si="8"/>
        <v>0</v>
      </c>
      <c r="G18" s="220">
        <f t="shared" si="8"/>
        <v>0</v>
      </c>
      <c r="H18" s="220">
        <f t="shared" si="8"/>
        <v>0</v>
      </c>
      <c r="I18" s="220">
        <f t="shared" si="8"/>
        <v>0</v>
      </c>
      <c r="J18" s="219">
        <f t="shared" si="8"/>
        <v>0</v>
      </c>
      <c r="K18" s="221">
        <f t="shared" si="8"/>
        <v>0</v>
      </c>
      <c r="L18" s="221">
        <f t="shared" si="8"/>
        <v>0</v>
      </c>
      <c r="M18" s="222">
        <f t="shared" si="8"/>
        <v>0</v>
      </c>
    </row>
    <row r="19" spans="2:13" x14ac:dyDescent="0.25">
      <c r="B19" s="11">
        <v>3</v>
      </c>
      <c r="C19" s="26" t="s">
        <v>23</v>
      </c>
      <c r="D19" s="174">
        <f>SUM(D20:D20)</f>
        <v>130000</v>
      </c>
      <c r="E19" s="174">
        <f t="shared" si="2"/>
        <v>-4.3655745685100555E-11</v>
      </c>
      <c r="F19" s="238">
        <f t="shared" ref="F19:M19" si="9">SUM(F20:F20)</f>
        <v>1198.9687006458691</v>
      </c>
      <c r="G19" s="36">
        <f t="shared" si="9"/>
        <v>11393.443820342241</v>
      </c>
      <c r="H19" s="36">
        <f t="shared" si="9"/>
        <v>7483.1013733605823</v>
      </c>
      <c r="I19" s="36">
        <f t="shared" si="9"/>
        <v>10493.221098734952</v>
      </c>
      <c r="J19" s="36">
        <f t="shared" si="9"/>
        <v>5461.9685251645151</v>
      </c>
      <c r="K19" s="212">
        <f t="shared" si="9"/>
        <v>8528.5880530757313</v>
      </c>
      <c r="L19" s="212">
        <f t="shared" si="9"/>
        <v>85440.708428676153</v>
      </c>
      <c r="M19" s="168">
        <f t="shared" si="9"/>
        <v>0</v>
      </c>
    </row>
    <row r="20" spans="2:13" x14ac:dyDescent="0.25">
      <c r="B20" s="12" t="s">
        <v>132</v>
      </c>
      <c r="C20" s="27" t="s">
        <v>53</v>
      </c>
      <c r="D20" s="253">
        <v>130000</v>
      </c>
      <c r="E20" s="175">
        <f t="shared" si="2"/>
        <v>-4.3655745685100555E-11</v>
      </c>
      <c r="F20" s="239">
        <f t="shared" ref="F20:M20" si="10">IFERROR($D20*F$4,0)</f>
        <v>1198.9687006458691</v>
      </c>
      <c r="G20" s="220">
        <f t="shared" si="10"/>
        <v>11393.443820342241</v>
      </c>
      <c r="H20" s="220">
        <f t="shared" si="10"/>
        <v>7483.1013733605823</v>
      </c>
      <c r="I20" s="220">
        <f t="shared" si="10"/>
        <v>10493.221098734952</v>
      </c>
      <c r="J20" s="219">
        <f t="shared" si="10"/>
        <v>5461.9685251645151</v>
      </c>
      <c r="K20" s="221">
        <f t="shared" si="10"/>
        <v>8528.5880530757313</v>
      </c>
      <c r="L20" s="221">
        <f t="shared" si="10"/>
        <v>85440.708428676153</v>
      </c>
      <c r="M20" s="222">
        <f t="shared" si="10"/>
        <v>0</v>
      </c>
    </row>
    <row r="21" spans="2:13" x14ac:dyDescent="0.25">
      <c r="B21" s="11">
        <v>4</v>
      </c>
      <c r="C21" s="28" t="s">
        <v>24</v>
      </c>
      <c r="D21" s="174">
        <f>SUM(D22)</f>
        <v>129000</v>
      </c>
      <c r="E21" s="174">
        <f t="shared" si="2"/>
        <v>-4.3655745685100555E-11</v>
      </c>
      <c r="F21" s="238">
        <f t="shared" ref="F21:M21" si="11">SUM(F22)</f>
        <v>1189.7458644870549</v>
      </c>
      <c r="G21" s="36">
        <f t="shared" si="11"/>
        <v>11305.801944801147</v>
      </c>
      <c r="H21" s="36">
        <f t="shared" si="11"/>
        <v>7425.5390551039627</v>
      </c>
      <c r="I21" s="36">
        <f t="shared" si="11"/>
        <v>10412.504013360067</v>
      </c>
      <c r="J21" s="36">
        <f t="shared" si="11"/>
        <v>5419.9533826632496</v>
      </c>
      <c r="K21" s="212">
        <f t="shared" si="11"/>
        <v>8462.9835295905341</v>
      </c>
      <c r="L21" s="212">
        <f t="shared" si="11"/>
        <v>84783.472209994026</v>
      </c>
      <c r="M21" s="168">
        <f t="shared" si="11"/>
        <v>0</v>
      </c>
    </row>
    <row r="22" spans="2:13" x14ac:dyDescent="0.25">
      <c r="B22" s="12" t="s">
        <v>25</v>
      </c>
      <c r="C22" s="27" t="s">
        <v>54</v>
      </c>
      <c r="D22" s="253">
        <v>129000</v>
      </c>
      <c r="E22" s="175">
        <f t="shared" si="2"/>
        <v>-4.3655745685100555E-11</v>
      </c>
      <c r="F22" s="239">
        <f t="shared" ref="F22:M22" si="12">IFERROR($D22*F$4,0)</f>
        <v>1189.7458644870549</v>
      </c>
      <c r="G22" s="220">
        <f t="shared" si="12"/>
        <v>11305.801944801147</v>
      </c>
      <c r="H22" s="220">
        <f t="shared" si="12"/>
        <v>7425.5390551039627</v>
      </c>
      <c r="I22" s="220">
        <f t="shared" si="12"/>
        <v>10412.504013360067</v>
      </c>
      <c r="J22" s="219">
        <f t="shared" si="12"/>
        <v>5419.9533826632496</v>
      </c>
      <c r="K22" s="221">
        <f t="shared" si="12"/>
        <v>8462.9835295905341</v>
      </c>
      <c r="L22" s="221">
        <f t="shared" si="12"/>
        <v>84783.472209994026</v>
      </c>
      <c r="M22" s="222">
        <f t="shared" si="12"/>
        <v>0</v>
      </c>
    </row>
    <row r="23" spans="2:13" ht="14.25" customHeight="1" x14ac:dyDescent="0.25">
      <c r="B23" s="311" t="s">
        <v>26</v>
      </c>
      <c r="C23" s="312"/>
      <c r="D23" s="173">
        <f>SUM(D24,D30)</f>
        <v>4584350</v>
      </c>
      <c r="E23" s="173">
        <f t="shared" si="2"/>
        <v>-1.862645149230957E-9</v>
      </c>
      <c r="F23" s="237">
        <f t="shared" ref="F23:M23" si="13">SUM(F24+F30)</f>
        <v>42280.708944660691</v>
      </c>
      <c r="G23" s="35">
        <f t="shared" si="13"/>
        <v>401781.03213681496</v>
      </c>
      <c r="H23" s="35">
        <f t="shared" si="13"/>
        <v>263885.81369973527</v>
      </c>
      <c r="I23" s="35">
        <f t="shared" si="13"/>
        <v>370035.37033835053</v>
      </c>
      <c r="J23" s="35">
        <f t="shared" si="13"/>
        <v>192612.11852567649</v>
      </c>
      <c r="K23" s="211">
        <f t="shared" si="13"/>
        <v>300754.09723936714</v>
      </c>
      <c r="L23" s="211">
        <f t="shared" ref="L23" si="14">SUM(L24+L30)</f>
        <v>3013000.8591153966</v>
      </c>
      <c r="M23" s="167">
        <f t="shared" si="13"/>
        <v>0</v>
      </c>
    </row>
    <row r="24" spans="2:13" x14ac:dyDescent="0.25">
      <c r="B24" s="11">
        <v>5</v>
      </c>
      <c r="C24" s="26" t="s">
        <v>27</v>
      </c>
      <c r="D24" s="174">
        <f>SUM(D25:D29)</f>
        <v>281350</v>
      </c>
      <c r="E24" s="174">
        <f t="shared" si="2"/>
        <v>-1.1641532182693481E-10</v>
      </c>
      <c r="F24" s="238">
        <f t="shared" ref="F24:M24" si="15">SUM(F25:F29)</f>
        <v>2594.8449532824252</v>
      </c>
      <c r="G24" s="36">
        <f t="shared" si="15"/>
        <v>24658.041683486841</v>
      </c>
      <c r="H24" s="36">
        <f t="shared" si="15"/>
        <v>16195.158241499999</v>
      </c>
      <c r="I24" s="36">
        <f t="shared" si="15"/>
        <v>22709.751970223682</v>
      </c>
      <c r="J24" s="36">
        <f t="shared" si="15"/>
        <v>11820.96034273105</v>
      </c>
      <c r="K24" s="212">
        <f t="shared" si="15"/>
        <v>18457.832682560438</v>
      </c>
      <c r="L24" s="212">
        <f t="shared" ref="L24" si="16">SUM(L25:L29)</f>
        <v>184913.41012621563</v>
      </c>
      <c r="M24" s="168">
        <f t="shared" si="15"/>
        <v>0</v>
      </c>
    </row>
    <row r="25" spans="2:13" x14ac:dyDescent="0.25">
      <c r="B25" s="12" t="s">
        <v>28</v>
      </c>
      <c r="C25" s="2" t="s">
        <v>223</v>
      </c>
      <c r="D25" s="253">
        <v>45000</v>
      </c>
      <c r="E25" s="175">
        <f t="shared" si="2"/>
        <v>-1.4551915228366852E-11</v>
      </c>
      <c r="F25" s="239">
        <f t="shared" ref="F25:M29" si="17">IFERROR($D25*F$4,0)</f>
        <v>415.02762714664703</v>
      </c>
      <c r="G25" s="220">
        <f t="shared" si="17"/>
        <v>3943.8843993492374</v>
      </c>
      <c r="H25" s="220">
        <f t="shared" si="17"/>
        <v>2590.3043215478938</v>
      </c>
      <c r="I25" s="220">
        <f t="shared" si="17"/>
        <v>3632.2688418697908</v>
      </c>
      <c r="J25" s="219">
        <f t="shared" si="17"/>
        <v>1890.6814125569474</v>
      </c>
      <c r="K25" s="221">
        <f t="shared" si="17"/>
        <v>2952.203556833907</v>
      </c>
      <c r="L25" s="221">
        <f t="shared" si="17"/>
        <v>29575.62984069559</v>
      </c>
      <c r="M25" s="222">
        <f t="shared" si="17"/>
        <v>0</v>
      </c>
    </row>
    <row r="26" spans="2:13" x14ac:dyDescent="0.25">
      <c r="B26" s="12" t="s">
        <v>29</v>
      </c>
      <c r="C26" s="27" t="s">
        <v>222</v>
      </c>
      <c r="D26" s="253">
        <v>60000</v>
      </c>
      <c r="E26" s="175">
        <f t="shared" si="2"/>
        <v>-1.4551915228366852E-11</v>
      </c>
      <c r="F26" s="239">
        <f t="shared" si="17"/>
        <v>553.37016952886268</v>
      </c>
      <c r="G26" s="220">
        <f t="shared" si="17"/>
        <v>5258.5125324656501</v>
      </c>
      <c r="H26" s="220">
        <f t="shared" si="17"/>
        <v>3453.7390953971917</v>
      </c>
      <c r="I26" s="220">
        <f t="shared" si="17"/>
        <v>4843.0251224930544</v>
      </c>
      <c r="J26" s="219">
        <f t="shared" si="17"/>
        <v>2520.9085500759302</v>
      </c>
      <c r="K26" s="221">
        <f t="shared" si="17"/>
        <v>3936.271409111876</v>
      </c>
      <c r="L26" s="221">
        <f t="shared" si="17"/>
        <v>39434.173120927451</v>
      </c>
      <c r="M26" s="222">
        <f t="shared" si="17"/>
        <v>0</v>
      </c>
    </row>
    <row r="27" spans="2:13" x14ac:dyDescent="0.25">
      <c r="B27" s="12" t="s">
        <v>224</v>
      </c>
      <c r="C27" s="27" t="s">
        <v>221</v>
      </c>
      <c r="D27" s="253">
        <v>95000</v>
      </c>
      <c r="E27" s="175">
        <f t="shared" si="2"/>
        <v>-2.9103830456733704E-11</v>
      </c>
      <c r="F27" s="239">
        <f t="shared" si="17"/>
        <v>876.16943508736597</v>
      </c>
      <c r="G27" s="220">
        <f t="shared" si="17"/>
        <v>8325.9781764039453</v>
      </c>
      <c r="H27" s="220">
        <f t="shared" si="17"/>
        <v>5468.4202343788875</v>
      </c>
      <c r="I27" s="220">
        <f t="shared" si="17"/>
        <v>7668.1231106140031</v>
      </c>
      <c r="J27" s="219">
        <f t="shared" si="17"/>
        <v>3991.4385376202226</v>
      </c>
      <c r="K27" s="221">
        <f t="shared" si="17"/>
        <v>6232.4297310938036</v>
      </c>
      <c r="L27" s="221">
        <f t="shared" si="17"/>
        <v>62437.440774801798</v>
      </c>
      <c r="M27" s="222">
        <f t="shared" si="17"/>
        <v>0</v>
      </c>
    </row>
    <row r="28" spans="2:13" x14ac:dyDescent="0.25">
      <c r="B28" s="12" t="s">
        <v>225</v>
      </c>
      <c r="C28" s="27" t="s">
        <v>55</v>
      </c>
      <c r="D28" s="253">
        <v>51350</v>
      </c>
      <c r="E28" s="175">
        <f t="shared" si="2"/>
        <v>-1.4551915228366852E-11</v>
      </c>
      <c r="F28" s="239">
        <f t="shared" si="17"/>
        <v>473.59263675511829</v>
      </c>
      <c r="G28" s="220">
        <f t="shared" si="17"/>
        <v>4500.4103090351855</v>
      </c>
      <c r="H28" s="220">
        <f t="shared" si="17"/>
        <v>2955.8250424774301</v>
      </c>
      <c r="I28" s="220">
        <f t="shared" si="17"/>
        <v>4144.822334000306</v>
      </c>
      <c r="J28" s="219">
        <f t="shared" si="17"/>
        <v>2157.4775674399834</v>
      </c>
      <c r="K28" s="221">
        <f t="shared" si="17"/>
        <v>3368.792280964914</v>
      </c>
      <c r="L28" s="221">
        <f t="shared" si="17"/>
        <v>33749.079829327078</v>
      </c>
      <c r="M28" s="222">
        <f t="shared" si="17"/>
        <v>0</v>
      </c>
    </row>
    <row r="29" spans="2:13" x14ac:dyDescent="0.25">
      <c r="B29" s="12" t="s">
        <v>226</v>
      </c>
      <c r="C29" s="27" t="s">
        <v>220</v>
      </c>
      <c r="D29" s="253">
        <v>30000</v>
      </c>
      <c r="E29" s="175">
        <f t="shared" si="2"/>
        <v>-7.2759576141834259E-12</v>
      </c>
      <c r="F29" s="239">
        <f t="shared" si="17"/>
        <v>276.68508476443134</v>
      </c>
      <c r="G29" s="220">
        <f t="shared" si="17"/>
        <v>2629.2562662328251</v>
      </c>
      <c r="H29" s="220">
        <f t="shared" si="17"/>
        <v>1726.8695476985959</v>
      </c>
      <c r="I29" s="220">
        <f t="shared" si="17"/>
        <v>2421.5125612465272</v>
      </c>
      <c r="J29" s="219">
        <f t="shared" si="17"/>
        <v>1260.4542750379651</v>
      </c>
      <c r="K29" s="221">
        <f t="shared" si="17"/>
        <v>1968.135704555938</v>
      </c>
      <c r="L29" s="221">
        <f t="shared" si="17"/>
        <v>19717.086560463726</v>
      </c>
      <c r="M29" s="222">
        <f t="shared" si="17"/>
        <v>0</v>
      </c>
    </row>
    <row r="30" spans="2:13" x14ac:dyDescent="0.25">
      <c r="B30" s="11">
        <v>6</v>
      </c>
      <c r="C30" s="26" t="s">
        <v>30</v>
      </c>
      <c r="D30" s="174">
        <f>SUM(D31,D40,D45,D50,D58,D67,D77)</f>
        <v>4303000</v>
      </c>
      <c r="E30" s="174">
        <f t="shared" si="2"/>
        <v>-1.862645149230957E-9</v>
      </c>
      <c r="F30" s="238">
        <f t="shared" ref="F30:K30" si="18">SUM(F31+F40+F45+F50+F58+F67+F77)</f>
        <v>39685.863991378268</v>
      </c>
      <c r="G30" s="36">
        <f t="shared" si="18"/>
        <v>377122.99045332812</v>
      </c>
      <c r="H30" s="36">
        <f t="shared" si="18"/>
        <v>247690.6554582353</v>
      </c>
      <c r="I30" s="36">
        <f t="shared" si="18"/>
        <v>347325.61836812686</v>
      </c>
      <c r="J30" s="36">
        <f t="shared" si="18"/>
        <v>180791.15818294545</v>
      </c>
      <c r="K30" s="212">
        <f t="shared" si="18"/>
        <v>282296.26455680671</v>
      </c>
      <c r="L30" s="212">
        <f t="shared" ref="L30" si="19">SUM(L31+L40+L45+L50+L58+L67+L77)</f>
        <v>2828087.4489891808</v>
      </c>
      <c r="M30" s="168">
        <f t="shared" ref="M30" si="20">SUM(M31+M40+M45+M50+M58+M67+M77)</f>
        <v>0</v>
      </c>
    </row>
    <row r="31" spans="2:13" s="17" customFormat="1" x14ac:dyDescent="0.25">
      <c r="B31" s="23" t="s">
        <v>31</v>
      </c>
      <c r="C31" s="24" t="s">
        <v>57</v>
      </c>
      <c r="D31" s="174">
        <f>SUM(D32:D39)</f>
        <v>350000</v>
      </c>
      <c r="E31" s="174">
        <f t="shared" si="2"/>
        <v>-1.1641532182693481E-10</v>
      </c>
      <c r="F31" s="238">
        <f t="shared" ref="F31:K31" si="21">SUM(F32:F39)</f>
        <v>3227.9926555850325</v>
      </c>
      <c r="G31" s="36">
        <f t="shared" si="21"/>
        <v>30674.656439382958</v>
      </c>
      <c r="H31" s="36">
        <f t="shared" si="21"/>
        <v>20146.811389816954</v>
      </c>
      <c r="I31" s="36">
        <f t="shared" si="21"/>
        <v>28250.979881209485</v>
      </c>
      <c r="J31" s="36">
        <f t="shared" si="21"/>
        <v>14705.299875442925</v>
      </c>
      <c r="K31" s="212">
        <f t="shared" si="21"/>
        <v>22961.583219819277</v>
      </c>
      <c r="L31" s="212">
        <f t="shared" ref="L31" si="22">SUM(L32:L39)</f>
        <v>230032.67653874349</v>
      </c>
      <c r="M31" s="168">
        <f t="shared" ref="M31" si="23">SUM(M32:M39)</f>
        <v>0</v>
      </c>
    </row>
    <row r="32" spans="2:13" x14ac:dyDescent="0.25">
      <c r="B32" s="12" t="s">
        <v>32</v>
      </c>
      <c r="C32" s="29" t="s">
        <v>56</v>
      </c>
      <c r="D32" s="253">
        <v>100000</v>
      </c>
      <c r="E32" s="175">
        <f t="shared" si="2"/>
        <v>-2.9103830456733704E-11</v>
      </c>
      <c r="F32" s="239">
        <f t="shared" ref="F32:M39" si="24">IFERROR($D32*F$4,0)</f>
        <v>922.28361588143787</v>
      </c>
      <c r="G32" s="220">
        <f t="shared" si="24"/>
        <v>8764.1875541094159</v>
      </c>
      <c r="H32" s="220">
        <f t="shared" si="24"/>
        <v>5756.2318256619865</v>
      </c>
      <c r="I32" s="220">
        <f t="shared" si="24"/>
        <v>8071.7085374884246</v>
      </c>
      <c r="J32" s="219">
        <f t="shared" si="24"/>
        <v>4201.51425012655</v>
      </c>
      <c r="K32" s="221">
        <f t="shared" si="24"/>
        <v>6560.4523485197933</v>
      </c>
      <c r="L32" s="221">
        <f t="shared" si="24"/>
        <v>65723.621868212416</v>
      </c>
      <c r="M32" s="222">
        <f t="shared" si="24"/>
        <v>0</v>
      </c>
    </row>
    <row r="33" spans="2:13" x14ac:dyDescent="0.25">
      <c r="B33" s="12" t="s">
        <v>33</v>
      </c>
      <c r="C33" s="27" t="s">
        <v>58</v>
      </c>
      <c r="D33" s="253" t="s">
        <v>213</v>
      </c>
      <c r="E33" s="175">
        <f t="shared" si="2"/>
        <v>0</v>
      </c>
      <c r="F33" s="239">
        <f t="shared" si="24"/>
        <v>0</v>
      </c>
      <c r="G33" s="220">
        <f t="shared" si="24"/>
        <v>0</v>
      </c>
      <c r="H33" s="220">
        <f t="shared" si="24"/>
        <v>0</v>
      </c>
      <c r="I33" s="220">
        <f t="shared" si="24"/>
        <v>0</v>
      </c>
      <c r="J33" s="219">
        <f t="shared" si="24"/>
        <v>0</v>
      </c>
      <c r="K33" s="221">
        <f t="shared" si="24"/>
        <v>0</v>
      </c>
      <c r="L33" s="221">
        <f t="shared" si="24"/>
        <v>0</v>
      </c>
      <c r="M33" s="222">
        <f t="shared" si="24"/>
        <v>0</v>
      </c>
    </row>
    <row r="34" spans="2:13" x14ac:dyDescent="0.25">
      <c r="B34" s="12" t="s">
        <v>65</v>
      </c>
      <c r="C34" s="27" t="s">
        <v>59</v>
      </c>
      <c r="D34" s="253" t="s">
        <v>213</v>
      </c>
      <c r="E34" s="175">
        <f t="shared" si="2"/>
        <v>0</v>
      </c>
      <c r="F34" s="239">
        <f t="shared" si="24"/>
        <v>0</v>
      </c>
      <c r="G34" s="220">
        <f t="shared" si="24"/>
        <v>0</v>
      </c>
      <c r="H34" s="220">
        <f t="shared" si="24"/>
        <v>0</v>
      </c>
      <c r="I34" s="220">
        <f t="shared" si="24"/>
        <v>0</v>
      </c>
      <c r="J34" s="219">
        <f t="shared" si="24"/>
        <v>0</v>
      </c>
      <c r="K34" s="221">
        <f t="shared" si="24"/>
        <v>0</v>
      </c>
      <c r="L34" s="221">
        <f t="shared" si="24"/>
        <v>0</v>
      </c>
      <c r="M34" s="222">
        <f t="shared" si="24"/>
        <v>0</v>
      </c>
    </row>
    <row r="35" spans="2:13" x14ac:dyDescent="0.25">
      <c r="B35" s="12" t="s">
        <v>66</v>
      </c>
      <c r="C35" s="29" t="s">
        <v>60</v>
      </c>
      <c r="D35" s="253">
        <v>150000</v>
      </c>
      <c r="E35" s="175">
        <f t="shared" si="2"/>
        <v>-5.8207660913467407E-11</v>
      </c>
      <c r="F35" s="239">
        <f t="shared" si="24"/>
        <v>1383.4254238221567</v>
      </c>
      <c r="G35" s="220">
        <f t="shared" si="24"/>
        <v>13146.281331164124</v>
      </c>
      <c r="H35" s="220">
        <f t="shared" si="24"/>
        <v>8634.3477384929793</v>
      </c>
      <c r="I35" s="220">
        <f t="shared" si="24"/>
        <v>12107.562806232636</v>
      </c>
      <c r="J35" s="219">
        <f t="shared" si="24"/>
        <v>6302.2713751898245</v>
      </c>
      <c r="K35" s="221">
        <f t="shared" si="24"/>
        <v>9840.67852277969</v>
      </c>
      <c r="L35" s="221">
        <f t="shared" si="24"/>
        <v>98585.432802318639</v>
      </c>
      <c r="M35" s="222">
        <f t="shared" si="24"/>
        <v>0</v>
      </c>
    </row>
    <row r="36" spans="2:13" x14ac:dyDescent="0.25">
      <c r="B36" s="12" t="s">
        <v>67</v>
      </c>
      <c r="C36" s="29" t="s">
        <v>61</v>
      </c>
      <c r="D36" s="253">
        <v>40000</v>
      </c>
      <c r="E36" s="175">
        <f t="shared" si="2"/>
        <v>-1.4551915228366852E-11</v>
      </c>
      <c r="F36" s="239">
        <f t="shared" si="24"/>
        <v>368.91344635257514</v>
      </c>
      <c r="G36" s="220">
        <f t="shared" si="24"/>
        <v>3505.6750216437667</v>
      </c>
      <c r="H36" s="220">
        <f t="shared" si="24"/>
        <v>2302.4927302647948</v>
      </c>
      <c r="I36" s="220">
        <f t="shared" si="24"/>
        <v>3228.6834149953697</v>
      </c>
      <c r="J36" s="219">
        <f t="shared" si="24"/>
        <v>1680.60570005062</v>
      </c>
      <c r="K36" s="221">
        <f t="shared" si="24"/>
        <v>2624.1809394079173</v>
      </c>
      <c r="L36" s="221">
        <f t="shared" si="24"/>
        <v>26289.448747284969</v>
      </c>
      <c r="M36" s="222">
        <f t="shared" si="24"/>
        <v>0</v>
      </c>
    </row>
    <row r="37" spans="2:13" x14ac:dyDescent="0.25">
      <c r="B37" s="12" t="s">
        <v>68</v>
      </c>
      <c r="C37" s="29" t="s">
        <v>62</v>
      </c>
      <c r="D37" s="253">
        <v>60000</v>
      </c>
      <c r="E37" s="175">
        <f t="shared" si="2"/>
        <v>-1.4551915228366852E-11</v>
      </c>
      <c r="F37" s="239">
        <f t="shared" si="24"/>
        <v>553.37016952886268</v>
      </c>
      <c r="G37" s="220">
        <f t="shared" si="24"/>
        <v>5258.5125324656501</v>
      </c>
      <c r="H37" s="220">
        <f t="shared" si="24"/>
        <v>3453.7390953971917</v>
      </c>
      <c r="I37" s="220">
        <f t="shared" si="24"/>
        <v>4843.0251224930544</v>
      </c>
      <c r="J37" s="219">
        <f t="shared" si="24"/>
        <v>2520.9085500759302</v>
      </c>
      <c r="K37" s="221">
        <f t="shared" si="24"/>
        <v>3936.271409111876</v>
      </c>
      <c r="L37" s="221">
        <f t="shared" si="24"/>
        <v>39434.173120927451</v>
      </c>
      <c r="M37" s="222">
        <f t="shared" si="24"/>
        <v>0</v>
      </c>
    </row>
    <row r="38" spans="2:13" x14ac:dyDescent="0.25">
      <c r="B38" s="12" t="s">
        <v>69</v>
      </c>
      <c r="C38" s="30" t="s">
        <v>63</v>
      </c>
      <c r="D38" s="253" t="s">
        <v>213</v>
      </c>
      <c r="E38" s="175">
        <f t="shared" si="2"/>
        <v>0</v>
      </c>
      <c r="F38" s="239">
        <f t="shared" si="24"/>
        <v>0</v>
      </c>
      <c r="G38" s="220">
        <f t="shared" si="24"/>
        <v>0</v>
      </c>
      <c r="H38" s="220">
        <f t="shared" si="24"/>
        <v>0</v>
      </c>
      <c r="I38" s="220">
        <f t="shared" si="24"/>
        <v>0</v>
      </c>
      <c r="J38" s="219">
        <f t="shared" si="24"/>
        <v>0</v>
      </c>
      <c r="K38" s="221">
        <f t="shared" si="24"/>
        <v>0</v>
      </c>
      <c r="L38" s="221">
        <f t="shared" si="24"/>
        <v>0</v>
      </c>
      <c r="M38" s="222">
        <f t="shared" si="24"/>
        <v>0</v>
      </c>
    </row>
    <row r="39" spans="2:13" x14ac:dyDescent="0.25">
      <c r="B39" s="12" t="s">
        <v>133</v>
      </c>
      <c r="C39" s="30" t="s">
        <v>213</v>
      </c>
      <c r="D39" s="253" t="s">
        <v>213</v>
      </c>
      <c r="E39" s="175">
        <f t="shared" si="2"/>
        <v>0</v>
      </c>
      <c r="F39" s="239">
        <f t="shared" si="24"/>
        <v>0</v>
      </c>
      <c r="G39" s="220">
        <f t="shared" si="24"/>
        <v>0</v>
      </c>
      <c r="H39" s="220">
        <f t="shared" si="24"/>
        <v>0</v>
      </c>
      <c r="I39" s="220">
        <f t="shared" si="24"/>
        <v>0</v>
      </c>
      <c r="J39" s="219">
        <f t="shared" si="24"/>
        <v>0</v>
      </c>
      <c r="K39" s="221">
        <f t="shared" si="24"/>
        <v>0</v>
      </c>
      <c r="L39" s="221">
        <f t="shared" si="24"/>
        <v>0</v>
      </c>
      <c r="M39" s="222">
        <f t="shared" si="24"/>
        <v>0</v>
      </c>
    </row>
    <row r="40" spans="2:13" s="17" customFormat="1" x14ac:dyDescent="0.25">
      <c r="B40" s="23" t="s">
        <v>34</v>
      </c>
      <c r="C40" s="26" t="s">
        <v>64</v>
      </c>
      <c r="D40" s="174">
        <f>SUM(D41:D44)</f>
        <v>400000</v>
      </c>
      <c r="E40" s="174">
        <f t="shared" si="2"/>
        <v>-1.1641532182693481E-10</v>
      </c>
      <c r="F40" s="238">
        <f t="shared" ref="F40:K40" si="25">SUM(F41:F44)</f>
        <v>3689.1344635257515</v>
      </c>
      <c r="G40" s="36">
        <f t="shared" si="25"/>
        <v>35056.750216437664</v>
      </c>
      <c r="H40" s="36">
        <f t="shared" si="25"/>
        <v>23024.927302647946</v>
      </c>
      <c r="I40" s="36">
        <f t="shared" si="25"/>
        <v>32286.834149953698</v>
      </c>
      <c r="J40" s="36">
        <f t="shared" si="25"/>
        <v>16806.0570005062</v>
      </c>
      <c r="K40" s="212">
        <f t="shared" si="25"/>
        <v>26241.809394079173</v>
      </c>
      <c r="L40" s="212">
        <f t="shared" ref="L40" si="26">SUM(L41:L44)</f>
        <v>262894.48747284967</v>
      </c>
      <c r="M40" s="168">
        <f t="shared" ref="M40" si="27">SUM(M41:M44)</f>
        <v>0</v>
      </c>
    </row>
    <row r="41" spans="2:13" x14ac:dyDescent="0.25">
      <c r="B41" s="12" t="s">
        <v>35</v>
      </c>
      <c r="C41" s="29" t="s">
        <v>70</v>
      </c>
      <c r="D41" s="253">
        <v>50000</v>
      </c>
      <c r="E41" s="175">
        <f t="shared" si="2"/>
        <v>-1.4551915228366852E-11</v>
      </c>
      <c r="F41" s="239">
        <f t="shared" ref="F41:M44" si="28">IFERROR($D41*F$4,0)</f>
        <v>461.14180794071893</v>
      </c>
      <c r="G41" s="220">
        <f t="shared" si="28"/>
        <v>4382.093777054708</v>
      </c>
      <c r="H41" s="220">
        <f t="shared" si="28"/>
        <v>2878.1159128309932</v>
      </c>
      <c r="I41" s="220">
        <f t="shared" si="28"/>
        <v>4035.8542687442123</v>
      </c>
      <c r="J41" s="219">
        <f t="shared" si="28"/>
        <v>2100.757125063275</v>
      </c>
      <c r="K41" s="221">
        <f t="shared" si="28"/>
        <v>3280.2261742598967</v>
      </c>
      <c r="L41" s="221">
        <f t="shared" si="28"/>
        <v>32861.810934106208</v>
      </c>
      <c r="M41" s="222">
        <f t="shared" si="28"/>
        <v>0</v>
      </c>
    </row>
    <row r="42" spans="2:13" x14ac:dyDescent="0.25">
      <c r="B42" s="12" t="s">
        <v>36</v>
      </c>
      <c r="C42" s="29" t="s">
        <v>71</v>
      </c>
      <c r="D42" s="253">
        <v>350000</v>
      </c>
      <c r="E42" s="175">
        <f t="shared" si="2"/>
        <v>-1.1641532182693481E-10</v>
      </c>
      <c r="F42" s="239">
        <f t="shared" si="28"/>
        <v>3227.9926555850325</v>
      </c>
      <c r="G42" s="220">
        <f t="shared" si="28"/>
        <v>30674.656439382958</v>
      </c>
      <c r="H42" s="220">
        <f t="shared" si="28"/>
        <v>20146.811389816954</v>
      </c>
      <c r="I42" s="220">
        <f t="shared" si="28"/>
        <v>28250.979881209485</v>
      </c>
      <c r="J42" s="219">
        <f t="shared" si="28"/>
        <v>14705.299875442925</v>
      </c>
      <c r="K42" s="221">
        <f t="shared" si="28"/>
        <v>22961.583219819277</v>
      </c>
      <c r="L42" s="221">
        <f t="shared" si="28"/>
        <v>230032.67653874349</v>
      </c>
      <c r="M42" s="222">
        <f t="shared" si="28"/>
        <v>0</v>
      </c>
    </row>
    <row r="43" spans="2:13" x14ac:dyDescent="0.25">
      <c r="B43" s="12" t="s">
        <v>73</v>
      </c>
      <c r="C43" s="30" t="s">
        <v>72</v>
      </c>
      <c r="D43" s="253" t="s">
        <v>213</v>
      </c>
      <c r="E43" s="175">
        <f t="shared" si="2"/>
        <v>0</v>
      </c>
      <c r="F43" s="239">
        <f t="shared" si="28"/>
        <v>0</v>
      </c>
      <c r="G43" s="220">
        <f t="shared" si="28"/>
        <v>0</v>
      </c>
      <c r="H43" s="220">
        <f t="shared" si="28"/>
        <v>0</v>
      </c>
      <c r="I43" s="220">
        <f t="shared" si="28"/>
        <v>0</v>
      </c>
      <c r="J43" s="219">
        <f t="shared" si="28"/>
        <v>0</v>
      </c>
      <c r="K43" s="221">
        <f t="shared" si="28"/>
        <v>0</v>
      </c>
      <c r="L43" s="221">
        <f t="shared" si="28"/>
        <v>0</v>
      </c>
      <c r="M43" s="222">
        <f t="shared" si="28"/>
        <v>0</v>
      </c>
    </row>
    <row r="44" spans="2:13" x14ac:dyDescent="0.25">
      <c r="B44" s="12" t="s">
        <v>134</v>
      </c>
      <c r="C44" s="30" t="s">
        <v>213</v>
      </c>
      <c r="D44" s="253" t="s">
        <v>213</v>
      </c>
      <c r="E44" s="175">
        <f t="shared" si="2"/>
        <v>0</v>
      </c>
      <c r="F44" s="239">
        <f t="shared" si="28"/>
        <v>0</v>
      </c>
      <c r="G44" s="220">
        <f t="shared" si="28"/>
        <v>0</v>
      </c>
      <c r="H44" s="220">
        <f t="shared" si="28"/>
        <v>0</v>
      </c>
      <c r="I44" s="220">
        <f t="shared" si="28"/>
        <v>0</v>
      </c>
      <c r="J44" s="219">
        <f t="shared" si="28"/>
        <v>0</v>
      </c>
      <c r="K44" s="221">
        <f t="shared" si="28"/>
        <v>0</v>
      </c>
      <c r="L44" s="221">
        <f t="shared" si="28"/>
        <v>0</v>
      </c>
      <c r="M44" s="222">
        <f t="shared" si="28"/>
        <v>0</v>
      </c>
    </row>
    <row r="45" spans="2:13" x14ac:dyDescent="0.25">
      <c r="B45" s="11" t="s">
        <v>74</v>
      </c>
      <c r="C45" s="31" t="s">
        <v>76</v>
      </c>
      <c r="D45" s="174">
        <f>SUM(D46:D49)</f>
        <v>330000</v>
      </c>
      <c r="E45" s="174">
        <f t="shared" si="2"/>
        <v>-1.1641532182693481E-10</v>
      </c>
      <c r="F45" s="238">
        <f t="shared" ref="F45:K45" si="29">SUM(F46:F49)</f>
        <v>3043.5359324087449</v>
      </c>
      <c r="G45" s="36">
        <f t="shared" si="29"/>
        <v>28921.818928561075</v>
      </c>
      <c r="H45" s="36">
        <f t="shared" si="29"/>
        <v>18995.565024684554</v>
      </c>
      <c r="I45" s="36">
        <f t="shared" si="29"/>
        <v>26636.638173711803</v>
      </c>
      <c r="J45" s="36">
        <f t="shared" si="29"/>
        <v>13864.997025417613</v>
      </c>
      <c r="K45" s="212">
        <f t="shared" si="29"/>
        <v>21649.492750115318</v>
      </c>
      <c r="L45" s="212">
        <f t="shared" ref="L45" si="30">SUM(L46:L49)</f>
        <v>216887.95216510101</v>
      </c>
      <c r="M45" s="168">
        <f t="shared" ref="M45" si="31">SUM(M46:M49)</f>
        <v>0</v>
      </c>
    </row>
    <row r="46" spans="2:13" x14ac:dyDescent="0.25">
      <c r="B46" s="12" t="s">
        <v>75</v>
      </c>
      <c r="C46" s="29" t="s">
        <v>77</v>
      </c>
      <c r="D46" s="253">
        <v>100000</v>
      </c>
      <c r="E46" s="175">
        <f t="shared" si="2"/>
        <v>-2.9103830456733704E-11</v>
      </c>
      <c r="F46" s="239">
        <f t="shared" ref="F46:M49" si="32">IFERROR($D46*F$4,0)</f>
        <v>922.28361588143787</v>
      </c>
      <c r="G46" s="220">
        <f t="shared" si="32"/>
        <v>8764.1875541094159</v>
      </c>
      <c r="H46" s="220">
        <f t="shared" si="32"/>
        <v>5756.2318256619865</v>
      </c>
      <c r="I46" s="220">
        <f t="shared" si="32"/>
        <v>8071.7085374884246</v>
      </c>
      <c r="J46" s="219">
        <f t="shared" si="32"/>
        <v>4201.51425012655</v>
      </c>
      <c r="K46" s="221">
        <f t="shared" si="32"/>
        <v>6560.4523485197933</v>
      </c>
      <c r="L46" s="221">
        <f t="shared" si="32"/>
        <v>65723.621868212416</v>
      </c>
      <c r="M46" s="222">
        <f t="shared" si="32"/>
        <v>0</v>
      </c>
    </row>
    <row r="47" spans="2:13" x14ac:dyDescent="0.25">
      <c r="B47" s="12" t="s">
        <v>80</v>
      </c>
      <c r="C47" s="29" t="s">
        <v>78</v>
      </c>
      <c r="D47" s="253">
        <v>150000</v>
      </c>
      <c r="E47" s="175">
        <f t="shared" si="2"/>
        <v>-5.8207660913467407E-11</v>
      </c>
      <c r="F47" s="239">
        <f t="shared" si="32"/>
        <v>1383.4254238221567</v>
      </c>
      <c r="G47" s="220">
        <f t="shared" si="32"/>
        <v>13146.281331164124</v>
      </c>
      <c r="H47" s="220">
        <f t="shared" si="32"/>
        <v>8634.3477384929793</v>
      </c>
      <c r="I47" s="220">
        <f t="shared" si="32"/>
        <v>12107.562806232636</v>
      </c>
      <c r="J47" s="219">
        <f t="shared" si="32"/>
        <v>6302.2713751898245</v>
      </c>
      <c r="K47" s="221">
        <f t="shared" si="32"/>
        <v>9840.67852277969</v>
      </c>
      <c r="L47" s="221">
        <f t="shared" si="32"/>
        <v>98585.432802318639</v>
      </c>
      <c r="M47" s="222">
        <f t="shared" si="32"/>
        <v>0</v>
      </c>
    </row>
    <row r="48" spans="2:13" x14ac:dyDescent="0.25">
      <c r="B48" s="12" t="s">
        <v>81</v>
      </c>
      <c r="C48" s="29" t="s">
        <v>79</v>
      </c>
      <c r="D48" s="253">
        <v>80000</v>
      </c>
      <c r="E48" s="175">
        <f t="shared" si="2"/>
        <v>-2.9103830456733704E-11</v>
      </c>
      <c r="F48" s="239">
        <f t="shared" si="32"/>
        <v>737.82689270515027</v>
      </c>
      <c r="G48" s="220">
        <f t="shared" si="32"/>
        <v>7011.3500432875335</v>
      </c>
      <c r="H48" s="220">
        <f t="shared" si="32"/>
        <v>4604.9854605295895</v>
      </c>
      <c r="I48" s="220">
        <f t="shared" si="32"/>
        <v>6457.3668299907395</v>
      </c>
      <c r="J48" s="219">
        <f t="shared" si="32"/>
        <v>3361.2114001012401</v>
      </c>
      <c r="K48" s="221">
        <f t="shared" si="32"/>
        <v>5248.3618788158346</v>
      </c>
      <c r="L48" s="221">
        <f t="shared" si="32"/>
        <v>52578.897494569937</v>
      </c>
      <c r="M48" s="222">
        <f t="shared" si="32"/>
        <v>0</v>
      </c>
    </row>
    <row r="49" spans="2:16" x14ac:dyDescent="0.25">
      <c r="B49" s="12" t="s">
        <v>135</v>
      </c>
      <c r="C49" s="29" t="s">
        <v>213</v>
      </c>
      <c r="D49" s="253" t="s">
        <v>213</v>
      </c>
      <c r="E49" s="175">
        <f t="shared" si="2"/>
        <v>0</v>
      </c>
      <c r="F49" s="239">
        <f t="shared" si="32"/>
        <v>0</v>
      </c>
      <c r="G49" s="220">
        <f t="shared" si="32"/>
        <v>0</v>
      </c>
      <c r="H49" s="220">
        <f t="shared" si="32"/>
        <v>0</v>
      </c>
      <c r="I49" s="220">
        <f t="shared" si="32"/>
        <v>0</v>
      </c>
      <c r="J49" s="219">
        <f t="shared" si="32"/>
        <v>0</v>
      </c>
      <c r="K49" s="221">
        <f t="shared" si="32"/>
        <v>0</v>
      </c>
      <c r="L49" s="221">
        <f t="shared" si="32"/>
        <v>0</v>
      </c>
      <c r="M49" s="222">
        <f t="shared" si="32"/>
        <v>0</v>
      </c>
    </row>
    <row r="50" spans="2:16" x14ac:dyDescent="0.25">
      <c r="B50" s="11" t="s">
        <v>82</v>
      </c>
      <c r="C50" s="31" t="s">
        <v>83</v>
      </c>
      <c r="D50" s="174">
        <f>SUM(D51:D57)</f>
        <v>936000</v>
      </c>
      <c r="E50" s="174">
        <f t="shared" si="2"/>
        <v>-2.3283064365386963E-10</v>
      </c>
      <c r="F50" s="238">
        <f t="shared" ref="F50:K50" si="33">SUM(F51:F57)</f>
        <v>8632.5746446502581</v>
      </c>
      <c r="G50" s="36">
        <f t="shared" si="33"/>
        <v>82032.795506464143</v>
      </c>
      <c r="H50" s="36">
        <f t="shared" si="33"/>
        <v>53878.329888196189</v>
      </c>
      <c r="I50" s="36">
        <f t="shared" si="33"/>
        <v>75551.191910891648</v>
      </c>
      <c r="J50" s="36">
        <f t="shared" si="33"/>
        <v>39326.173381184512</v>
      </c>
      <c r="K50" s="212">
        <f t="shared" si="33"/>
        <v>61405.833982145268</v>
      </c>
      <c r="L50" s="212">
        <f t="shared" ref="L50" si="34">SUM(L51:L57)</f>
        <v>615173.10068646818</v>
      </c>
      <c r="M50" s="168">
        <f t="shared" ref="M50" si="35">SUM(M51:M57)</f>
        <v>0</v>
      </c>
      <c r="N50" s="19"/>
    </row>
    <row r="51" spans="2:16" x14ac:dyDescent="0.25">
      <c r="B51" s="12" t="s">
        <v>84</v>
      </c>
      <c r="C51" s="30" t="s">
        <v>85</v>
      </c>
      <c r="D51" s="253">
        <v>66000</v>
      </c>
      <c r="E51" s="175">
        <f t="shared" si="2"/>
        <v>-1.4551915228366852E-11</v>
      </c>
      <c r="F51" s="239">
        <f t="shared" ref="F51:M57" si="36">IFERROR($D51*F$4,0)</f>
        <v>608.70718648174898</v>
      </c>
      <c r="G51" s="220">
        <f t="shared" si="36"/>
        <v>5784.3637857122148</v>
      </c>
      <c r="H51" s="220">
        <f t="shared" si="36"/>
        <v>3799.1130049369112</v>
      </c>
      <c r="I51" s="220">
        <f t="shared" si="36"/>
        <v>5327.3276347423598</v>
      </c>
      <c r="J51" s="219">
        <f t="shared" si="36"/>
        <v>2772.999405083523</v>
      </c>
      <c r="K51" s="221">
        <f t="shared" si="36"/>
        <v>4329.8985500230638</v>
      </c>
      <c r="L51" s="221">
        <f t="shared" si="36"/>
        <v>43377.590433020196</v>
      </c>
      <c r="M51" s="222">
        <f t="shared" si="36"/>
        <v>0</v>
      </c>
    </row>
    <row r="52" spans="2:16" x14ac:dyDescent="0.25">
      <c r="B52" s="12" t="s">
        <v>91</v>
      </c>
      <c r="C52" s="29" t="s">
        <v>86</v>
      </c>
      <c r="D52" s="253">
        <v>320000</v>
      </c>
      <c r="E52" s="175">
        <f t="shared" si="2"/>
        <v>-1.1641532182693481E-10</v>
      </c>
      <c r="F52" s="239">
        <f t="shared" si="36"/>
        <v>2951.3075708206011</v>
      </c>
      <c r="G52" s="220">
        <f t="shared" si="36"/>
        <v>28045.400173150134</v>
      </c>
      <c r="H52" s="220">
        <f t="shared" si="36"/>
        <v>18419.941842118358</v>
      </c>
      <c r="I52" s="220">
        <f t="shared" si="36"/>
        <v>25829.467319962958</v>
      </c>
      <c r="J52" s="219">
        <f t="shared" si="36"/>
        <v>13444.84560040496</v>
      </c>
      <c r="K52" s="221">
        <f t="shared" si="36"/>
        <v>20993.447515263339</v>
      </c>
      <c r="L52" s="221">
        <f t="shared" si="36"/>
        <v>210315.58997827975</v>
      </c>
      <c r="M52" s="222">
        <f t="shared" si="36"/>
        <v>0</v>
      </c>
      <c r="N52" s="19"/>
      <c r="P52" s="19"/>
    </row>
    <row r="53" spans="2:16" x14ac:dyDescent="0.25">
      <c r="B53" s="12" t="s">
        <v>92</v>
      </c>
      <c r="C53" s="29" t="s">
        <v>87</v>
      </c>
      <c r="D53" s="253">
        <v>200000</v>
      </c>
      <c r="E53" s="175">
        <f t="shared" si="2"/>
        <v>-5.8207660913467407E-11</v>
      </c>
      <c r="F53" s="239">
        <f t="shared" si="36"/>
        <v>1844.5672317628757</v>
      </c>
      <c r="G53" s="220">
        <f t="shared" si="36"/>
        <v>17528.375108218832</v>
      </c>
      <c r="H53" s="220">
        <f t="shared" si="36"/>
        <v>11512.463651323973</v>
      </c>
      <c r="I53" s="220">
        <f t="shared" si="36"/>
        <v>16143.417074976849</v>
      </c>
      <c r="J53" s="219">
        <f t="shared" si="36"/>
        <v>8403.0285002531</v>
      </c>
      <c r="K53" s="221">
        <f t="shared" si="36"/>
        <v>13120.904697039587</v>
      </c>
      <c r="L53" s="221">
        <f t="shared" si="36"/>
        <v>131447.24373642483</v>
      </c>
      <c r="M53" s="222">
        <f t="shared" si="36"/>
        <v>0</v>
      </c>
    </row>
    <row r="54" spans="2:16" x14ac:dyDescent="0.25">
      <c r="B54" s="12" t="s">
        <v>93</v>
      </c>
      <c r="C54" s="30" t="s">
        <v>88</v>
      </c>
      <c r="D54" s="253">
        <v>150000</v>
      </c>
      <c r="E54" s="175">
        <f t="shared" si="2"/>
        <v>-5.8207660913467407E-11</v>
      </c>
      <c r="F54" s="239">
        <f t="shared" si="36"/>
        <v>1383.4254238221567</v>
      </c>
      <c r="G54" s="220">
        <f t="shared" si="36"/>
        <v>13146.281331164124</v>
      </c>
      <c r="H54" s="220">
        <f t="shared" si="36"/>
        <v>8634.3477384929793</v>
      </c>
      <c r="I54" s="220">
        <f t="shared" si="36"/>
        <v>12107.562806232636</v>
      </c>
      <c r="J54" s="219">
        <f t="shared" si="36"/>
        <v>6302.2713751898245</v>
      </c>
      <c r="K54" s="221">
        <f t="shared" si="36"/>
        <v>9840.67852277969</v>
      </c>
      <c r="L54" s="221">
        <f t="shared" si="36"/>
        <v>98585.432802318639</v>
      </c>
      <c r="M54" s="222">
        <f t="shared" si="36"/>
        <v>0</v>
      </c>
    </row>
    <row r="55" spans="2:16" x14ac:dyDescent="0.25">
      <c r="B55" s="12" t="s">
        <v>94</v>
      </c>
      <c r="C55" s="30" t="s">
        <v>89</v>
      </c>
      <c r="D55" s="253">
        <v>100000</v>
      </c>
      <c r="E55" s="175">
        <f t="shared" si="2"/>
        <v>-2.9103830456733704E-11</v>
      </c>
      <c r="F55" s="239">
        <f t="shared" si="36"/>
        <v>922.28361588143787</v>
      </c>
      <c r="G55" s="220">
        <f t="shared" si="36"/>
        <v>8764.1875541094159</v>
      </c>
      <c r="H55" s="220">
        <f t="shared" si="36"/>
        <v>5756.2318256619865</v>
      </c>
      <c r="I55" s="220">
        <f t="shared" si="36"/>
        <v>8071.7085374884246</v>
      </c>
      <c r="J55" s="219">
        <f t="shared" si="36"/>
        <v>4201.51425012655</v>
      </c>
      <c r="K55" s="221">
        <f t="shared" si="36"/>
        <v>6560.4523485197933</v>
      </c>
      <c r="L55" s="221">
        <f t="shared" si="36"/>
        <v>65723.621868212416</v>
      </c>
      <c r="M55" s="222">
        <f t="shared" si="36"/>
        <v>0</v>
      </c>
    </row>
    <row r="56" spans="2:16" x14ac:dyDescent="0.25">
      <c r="B56" s="12" t="s">
        <v>95</v>
      </c>
      <c r="C56" s="29" t="s">
        <v>90</v>
      </c>
      <c r="D56" s="253">
        <v>100000</v>
      </c>
      <c r="E56" s="175">
        <f t="shared" si="2"/>
        <v>-2.9103830456733704E-11</v>
      </c>
      <c r="F56" s="239">
        <f t="shared" si="36"/>
        <v>922.28361588143787</v>
      </c>
      <c r="G56" s="220">
        <f t="shared" si="36"/>
        <v>8764.1875541094159</v>
      </c>
      <c r="H56" s="220">
        <f t="shared" si="36"/>
        <v>5756.2318256619865</v>
      </c>
      <c r="I56" s="220">
        <f t="shared" si="36"/>
        <v>8071.7085374884246</v>
      </c>
      <c r="J56" s="219">
        <f t="shared" si="36"/>
        <v>4201.51425012655</v>
      </c>
      <c r="K56" s="221">
        <f t="shared" si="36"/>
        <v>6560.4523485197933</v>
      </c>
      <c r="L56" s="221">
        <f t="shared" si="36"/>
        <v>65723.621868212416</v>
      </c>
      <c r="M56" s="222">
        <f t="shared" si="36"/>
        <v>0</v>
      </c>
    </row>
    <row r="57" spans="2:16" x14ac:dyDescent="0.25">
      <c r="B57" s="12" t="s">
        <v>136</v>
      </c>
      <c r="C57" s="29" t="s">
        <v>213</v>
      </c>
      <c r="D57" s="253" t="s">
        <v>213</v>
      </c>
      <c r="E57" s="175">
        <f t="shared" si="2"/>
        <v>0</v>
      </c>
      <c r="F57" s="239">
        <f t="shared" si="36"/>
        <v>0</v>
      </c>
      <c r="G57" s="220">
        <f t="shared" si="36"/>
        <v>0</v>
      </c>
      <c r="H57" s="220">
        <f t="shared" si="36"/>
        <v>0</v>
      </c>
      <c r="I57" s="220">
        <f t="shared" si="36"/>
        <v>0</v>
      </c>
      <c r="J57" s="219">
        <f t="shared" si="36"/>
        <v>0</v>
      </c>
      <c r="K57" s="221">
        <f t="shared" si="36"/>
        <v>0</v>
      </c>
      <c r="L57" s="221">
        <f t="shared" si="36"/>
        <v>0</v>
      </c>
      <c r="M57" s="222">
        <f t="shared" si="36"/>
        <v>0</v>
      </c>
    </row>
    <row r="58" spans="2:16" x14ac:dyDescent="0.25">
      <c r="B58" s="11" t="s">
        <v>96</v>
      </c>
      <c r="C58" s="31" t="s">
        <v>98</v>
      </c>
      <c r="D58" s="174">
        <f>SUM(D59:D66)</f>
        <v>1027000</v>
      </c>
      <c r="E58" s="174">
        <f t="shared" si="2"/>
        <v>-4.6566128730773926E-10</v>
      </c>
      <c r="F58" s="238">
        <f t="shared" ref="F58:K58" si="37">SUM(F59:F66)</f>
        <v>9471.8527351023658</v>
      </c>
      <c r="G58" s="36">
        <f t="shared" si="37"/>
        <v>90008.20618070371</v>
      </c>
      <c r="H58" s="36">
        <f t="shared" si="37"/>
        <v>59116.500849548604</v>
      </c>
      <c r="I58" s="36">
        <f t="shared" si="37"/>
        <v>82896.446680006105</v>
      </c>
      <c r="J58" s="36">
        <f t="shared" si="37"/>
        <v>43149.551348799665</v>
      </c>
      <c r="K58" s="212">
        <f t="shared" si="37"/>
        <v>67375.845619298285</v>
      </c>
      <c r="L58" s="212">
        <f t="shared" ref="L58" si="38">SUM(L59:L66)</f>
        <v>674981.59658654174</v>
      </c>
      <c r="M58" s="168">
        <f t="shared" ref="M58" si="39">SUM(M59:M66)</f>
        <v>0</v>
      </c>
    </row>
    <row r="59" spans="2:16" x14ac:dyDescent="0.25">
      <c r="B59" s="12" t="s">
        <v>97</v>
      </c>
      <c r="C59" s="29" t="s">
        <v>99</v>
      </c>
      <c r="D59" s="253">
        <v>160000</v>
      </c>
      <c r="E59" s="175">
        <f t="shared" si="2"/>
        <v>-5.8207660913467407E-11</v>
      </c>
      <c r="F59" s="239">
        <f t="shared" ref="F59:M66" si="40">IFERROR($D59*F$4,0)</f>
        <v>1475.6537854103005</v>
      </c>
      <c r="G59" s="220">
        <f t="shared" si="40"/>
        <v>14022.700086575067</v>
      </c>
      <c r="H59" s="220">
        <f t="shared" si="40"/>
        <v>9209.9709210591791</v>
      </c>
      <c r="I59" s="220">
        <f t="shared" si="40"/>
        <v>12914.733659981479</v>
      </c>
      <c r="J59" s="219">
        <f t="shared" si="40"/>
        <v>6722.4228002024802</v>
      </c>
      <c r="K59" s="221">
        <f t="shared" si="40"/>
        <v>10496.723757631669</v>
      </c>
      <c r="L59" s="221">
        <f t="shared" si="40"/>
        <v>105157.79498913987</v>
      </c>
      <c r="M59" s="222">
        <f t="shared" si="40"/>
        <v>0</v>
      </c>
    </row>
    <row r="60" spans="2:16" x14ac:dyDescent="0.25">
      <c r="B60" s="12" t="s">
        <v>106</v>
      </c>
      <c r="C60" s="29" t="s">
        <v>100</v>
      </c>
      <c r="D60" s="253">
        <v>65000</v>
      </c>
      <c r="E60" s="175">
        <f t="shared" si="2"/>
        <v>-2.1827872842550278E-11</v>
      </c>
      <c r="F60" s="239">
        <f t="shared" si="40"/>
        <v>599.48435032293457</v>
      </c>
      <c r="G60" s="220">
        <f t="shared" si="40"/>
        <v>5696.7219101711207</v>
      </c>
      <c r="H60" s="220">
        <f t="shared" si="40"/>
        <v>3741.5506866802912</v>
      </c>
      <c r="I60" s="220">
        <f t="shared" si="40"/>
        <v>5246.6105493674759</v>
      </c>
      <c r="J60" s="219">
        <f t="shared" si="40"/>
        <v>2730.9842625822575</v>
      </c>
      <c r="K60" s="221">
        <f t="shared" si="40"/>
        <v>4264.2940265378656</v>
      </c>
      <c r="L60" s="221">
        <f t="shared" si="40"/>
        <v>42720.354214338076</v>
      </c>
      <c r="M60" s="222">
        <f t="shared" si="40"/>
        <v>0</v>
      </c>
    </row>
    <row r="61" spans="2:16" x14ac:dyDescent="0.25">
      <c r="B61" s="12" t="s">
        <v>107</v>
      </c>
      <c r="C61" s="29" t="s">
        <v>101</v>
      </c>
      <c r="D61" s="253">
        <v>110000</v>
      </c>
      <c r="E61" s="175">
        <f t="shared" si="2"/>
        <v>-2.9103830456733704E-11</v>
      </c>
      <c r="F61" s="239">
        <f t="shared" si="40"/>
        <v>1014.5119774695816</v>
      </c>
      <c r="G61" s="220">
        <f t="shared" si="40"/>
        <v>9640.6063095203572</v>
      </c>
      <c r="H61" s="220">
        <f t="shared" si="40"/>
        <v>6331.8550082281854</v>
      </c>
      <c r="I61" s="220">
        <f t="shared" si="40"/>
        <v>8878.8793912372676</v>
      </c>
      <c r="J61" s="219">
        <f t="shared" si="40"/>
        <v>4621.6656751392047</v>
      </c>
      <c r="K61" s="221">
        <f t="shared" si="40"/>
        <v>7216.4975833717726</v>
      </c>
      <c r="L61" s="221">
        <f t="shared" si="40"/>
        <v>72295.984055033667</v>
      </c>
      <c r="M61" s="222">
        <f t="shared" si="40"/>
        <v>0</v>
      </c>
    </row>
    <row r="62" spans="2:16" x14ac:dyDescent="0.25">
      <c r="B62" s="12" t="s">
        <v>108</v>
      </c>
      <c r="C62" s="29" t="s">
        <v>102</v>
      </c>
      <c r="D62" s="253">
        <v>240000</v>
      </c>
      <c r="E62" s="175">
        <f t="shared" si="2"/>
        <v>-5.8207660913467407E-11</v>
      </c>
      <c r="F62" s="239">
        <f t="shared" si="40"/>
        <v>2213.4806781154507</v>
      </c>
      <c r="G62" s="220">
        <f t="shared" si="40"/>
        <v>21034.0501298626</v>
      </c>
      <c r="H62" s="220">
        <f t="shared" si="40"/>
        <v>13814.956381588767</v>
      </c>
      <c r="I62" s="220">
        <f t="shared" si="40"/>
        <v>19372.100489972217</v>
      </c>
      <c r="J62" s="219">
        <f t="shared" si="40"/>
        <v>10083.634200303721</v>
      </c>
      <c r="K62" s="221">
        <f t="shared" si="40"/>
        <v>15745.085636447504</v>
      </c>
      <c r="L62" s="221">
        <f t="shared" si="40"/>
        <v>157736.6924837098</v>
      </c>
      <c r="M62" s="222">
        <f t="shared" si="40"/>
        <v>0</v>
      </c>
    </row>
    <row r="63" spans="2:16" x14ac:dyDescent="0.25">
      <c r="B63" s="12" t="s">
        <v>109</v>
      </c>
      <c r="C63" s="29" t="s">
        <v>103</v>
      </c>
      <c r="D63" s="253">
        <v>12000</v>
      </c>
      <c r="E63" s="175">
        <f t="shared" si="2"/>
        <v>-3.637978807091713E-12</v>
      </c>
      <c r="F63" s="239">
        <f t="shared" si="40"/>
        <v>110.67403390577253</v>
      </c>
      <c r="G63" s="220">
        <f t="shared" si="40"/>
        <v>1051.7025064931299</v>
      </c>
      <c r="H63" s="220">
        <f t="shared" si="40"/>
        <v>690.74781907943839</v>
      </c>
      <c r="I63" s="220">
        <f t="shared" si="40"/>
        <v>968.60502449861087</v>
      </c>
      <c r="J63" s="219">
        <f t="shared" si="40"/>
        <v>504.18171001518601</v>
      </c>
      <c r="K63" s="221">
        <f t="shared" si="40"/>
        <v>787.25428182237522</v>
      </c>
      <c r="L63" s="221">
        <f t="shared" si="40"/>
        <v>7886.8346241854906</v>
      </c>
      <c r="M63" s="222">
        <f t="shared" si="40"/>
        <v>0</v>
      </c>
    </row>
    <row r="64" spans="2:16" x14ac:dyDescent="0.25">
      <c r="B64" s="12" t="s">
        <v>110</v>
      </c>
      <c r="C64" s="29" t="s">
        <v>104</v>
      </c>
      <c r="D64" s="253">
        <v>410000</v>
      </c>
      <c r="E64" s="175">
        <f t="shared" si="2"/>
        <v>-1.1641532182693481E-10</v>
      </c>
      <c r="F64" s="239">
        <f t="shared" si="40"/>
        <v>3781.3628251138953</v>
      </c>
      <c r="G64" s="220">
        <f t="shared" si="40"/>
        <v>35933.168971848609</v>
      </c>
      <c r="H64" s="220">
        <f t="shared" si="40"/>
        <v>23600.550485214146</v>
      </c>
      <c r="I64" s="220">
        <f t="shared" si="40"/>
        <v>33094.005003702543</v>
      </c>
      <c r="J64" s="219">
        <f t="shared" si="40"/>
        <v>17226.208425518857</v>
      </c>
      <c r="K64" s="221">
        <f t="shared" si="40"/>
        <v>26897.854628931153</v>
      </c>
      <c r="L64" s="221">
        <f t="shared" si="40"/>
        <v>269466.84965967096</v>
      </c>
      <c r="M64" s="222">
        <f t="shared" si="40"/>
        <v>0</v>
      </c>
    </row>
    <row r="65" spans="2:13" x14ac:dyDescent="0.25">
      <c r="B65" s="12" t="s">
        <v>111</v>
      </c>
      <c r="C65" s="30" t="s">
        <v>105</v>
      </c>
      <c r="D65" s="253">
        <v>30000</v>
      </c>
      <c r="E65" s="175">
        <f t="shared" si="2"/>
        <v>-7.2759576141834259E-12</v>
      </c>
      <c r="F65" s="239">
        <f t="shared" si="40"/>
        <v>276.68508476443134</v>
      </c>
      <c r="G65" s="220">
        <f t="shared" si="40"/>
        <v>2629.2562662328251</v>
      </c>
      <c r="H65" s="220">
        <f t="shared" si="40"/>
        <v>1726.8695476985959</v>
      </c>
      <c r="I65" s="220">
        <f t="shared" si="40"/>
        <v>2421.5125612465272</v>
      </c>
      <c r="J65" s="219">
        <f t="shared" si="40"/>
        <v>1260.4542750379651</v>
      </c>
      <c r="K65" s="221">
        <f t="shared" si="40"/>
        <v>1968.135704555938</v>
      </c>
      <c r="L65" s="221">
        <f t="shared" si="40"/>
        <v>19717.086560463726</v>
      </c>
      <c r="M65" s="222">
        <f t="shared" si="40"/>
        <v>0</v>
      </c>
    </row>
    <row r="66" spans="2:13" x14ac:dyDescent="0.25">
      <c r="B66" s="12" t="s">
        <v>137</v>
      </c>
      <c r="C66" s="30" t="s">
        <v>213</v>
      </c>
      <c r="D66" s="253" t="s">
        <v>213</v>
      </c>
      <c r="E66" s="175">
        <f t="shared" si="2"/>
        <v>0</v>
      </c>
      <c r="F66" s="239">
        <f t="shared" si="40"/>
        <v>0</v>
      </c>
      <c r="G66" s="220">
        <f t="shared" si="40"/>
        <v>0</v>
      </c>
      <c r="H66" s="220">
        <f t="shared" si="40"/>
        <v>0</v>
      </c>
      <c r="I66" s="220">
        <f t="shared" si="40"/>
        <v>0</v>
      </c>
      <c r="J66" s="219">
        <f t="shared" si="40"/>
        <v>0</v>
      </c>
      <c r="K66" s="221">
        <f t="shared" si="40"/>
        <v>0</v>
      </c>
      <c r="L66" s="221">
        <f t="shared" si="40"/>
        <v>0</v>
      </c>
      <c r="M66" s="222">
        <f t="shared" si="40"/>
        <v>0</v>
      </c>
    </row>
    <row r="67" spans="2:13" x14ac:dyDescent="0.25">
      <c r="B67" s="11" t="s">
        <v>112</v>
      </c>
      <c r="C67" s="32" t="s">
        <v>114</v>
      </c>
      <c r="D67" s="174">
        <f>SUM(D68:D76)</f>
        <v>1260000</v>
      </c>
      <c r="E67" s="174">
        <f t="shared" si="2"/>
        <v>-4.6566128730773926E-10</v>
      </c>
      <c r="F67" s="238">
        <f t="shared" ref="F67:K67" si="41">SUM(F68:F76)</f>
        <v>11620.773560106118</v>
      </c>
      <c r="G67" s="36">
        <f t="shared" si="41"/>
        <v>110428.76318177863</v>
      </c>
      <c r="H67" s="36">
        <f t="shared" si="41"/>
        <v>72528.521003341026</v>
      </c>
      <c r="I67" s="36">
        <f t="shared" si="41"/>
        <v>101703.52757235414</v>
      </c>
      <c r="J67" s="36">
        <f t="shared" si="41"/>
        <v>52939.079551594536</v>
      </c>
      <c r="K67" s="212">
        <f t="shared" si="41"/>
        <v>82661.699591349388</v>
      </c>
      <c r="L67" s="212">
        <f t="shared" ref="L67" si="42">SUM(L68:L76)</f>
        <v>828117.63553947653</v>
      </c>
      <c r="M67" s="168">
        <f t="shared" ref="M67" si="43">SUM(M68:M76)</f>
        <v>0</v>
      </c>
    </row>
    <row r="68" spans="2:13" x14ac:dyDescent="0.25">
      <c r="B68" s="12" t="s">
        <v>113</v>
      </c>
      <c r="C68" s="30" t="s">
        <v>117</v>
      </c>
      <c r="D68" s="253">
        <v>50000</v>
      </c>
      <c r="E68" s="175">
        <f t="shared" si="2"/>
        <v>-1.4551915228366852E-11</v>
      </c>
      <c r="F68" s="239">
        <f t="shared" ref="F68:M77" si="44">IFERROR($D68*F$4,0)</f>
        <v>461.14180794071893</v>
      </c>
      <c r="G68" s="220">
        <f t="shared" si="44"/>
        <v>4382.093777054708</v>
      </c>
      <c r="H68" s="220">
        <f t="shared" si="44"/>
        <v>2878.1159128309932</v>
      </c>
      <c r="I68" s="220">
        <f t="shared" si="44"/>
        <v>4035.8542687442123</v>
      </c>
      <c r="J68" s="219">
        <f t="shared" si="44"/>
        <v>2100.757125063275</v>
      </c>
      <c r="K68" s="221">
        <f t="shared" si="44"/>
        <v>3280.2261742598967</v>
      </c>
      <c r="L68" s="221">
        <f t="shared" si="44"/>
        <v>32861.810934106208</v>
      </c>
      <c r="M68" s="222">
        <f t="shared" si="44"/>
        <v>0</v>
      </c>
    </row>
    <row r="69" spans="2:13" x14ac:dyDescent="0.25">
      <c r="B69" s="12" t="s">
        <v>123</v>
      </c>
      <c r="C69" s="30" t="s">
        <v>115</v>
      </c>
      <c r="D69" s="253" t="s">
        <v>213</v>
      </c>
      <c r="E69" s="175">
        <f t="shared" si="2"/>
        <v>0</v>
      </c>
      <c r="F69" s="239">
        <f t="shared" si="44"/>
        <v>0</v>
      </c>
      <c r="G69" s="220">
        <f t="shared" si="44"/>
        <v>0</v>
      </c>
      <c r="H69" s="220">
        <f t="shared" si="44"/>
        <v>0</v>
      </c>
      <c r="I69" s="220">
        <f t="shared" si="44"/>
        <v>0</v>
      </c>
      <c r="J69" s="219">
        <f t="shared" si="44"/>
        <v>0</v>
      </c>
      <c r="K69" s="221">
        <f t="shared" si="44"/>
        <v>0</v>
      </c>
      <c r="L69" s="221">
        <f t="shared" si="44"/>
        <v>0</v>
      </c>
      <c r="M69" s="222">
        <f t="shared" si="44"/>
        <v>0</v>
      </c>
    </row>
    <row r="70" spans="2:13" x14ac:dyDescent="0.25">
      <c r="B70" s="12" t="s">
        <v>122</v>
      </c>
      <c r="C70" s="30" t="s">
        <v>116</v>
      </c>
      <c r="D70" s="253" t="s">
        <v>213</v>
      </c>
      <c r="E70" s="175">
        <f t="shared" si="2"/>
        <v>0</v>
      </c>
      <c r="F70" s="239">
        <f t="shared" si="44"/>
        <v>0</v>
      </c>
      <c r="G70" s="220">
        <f t="shared" si="44"/>
        <v>0</v>
      </c>
      <c r="H70" s="220">
        <f t="shared" si="44"/>
        <v>0</v>
      </c>
      <c r="I70" s="220">
        <f t="shared" si="44"/>
        <v>0</v>
      </c>
      <c r="J70" s="219">
        <f t="shared" si="44"/>
        <v>0</v>
      </c>
      <c r="K70" s="221">
        <f t="shared" si="44"/>
        <v>0</v>
      </c>
      <c r="L70" s="221">
        <f t="shared" si="44"/>
        <v>0</v>
      </c>
      <c r="M70" s="222">
        <f t="shared" si="44"/>
        <v>0</v>
      </c>
    </row>
    <row r="71" spans="2:13" x14ac:dyDescent="0.25">
      <c r="B71" s="12" t="s">
        <v>124</v>
      </c>
      <c r="C71" s="33" t="s">
        <v>131</v>
      </c>
      <c r="D71" s="253">
        <v>150000</v>
      </c>
      <c r="E71" s="175">
        <f t="shared" si="2"/>
        <v>-5.8207660913467407E-11</v>
      </c>
      <c r="F71" s="239">
        <f t="shared" si="44"/>
        <v>1383.4254238221567</v>
      </c>
      <c r="G71" s="220">
        <f t="shared" si="44"/>
        <v>13146.281331164124</v>
      </c>
      <c r="H71" s="220">
        <f t="shared" si="44"/>
        <v>8634.3477384929793</v>
      </c>
      <c r="I71" s="220">
        <f t="shared" si="44"/>
        <v>12107.562806232636</v>
      </c>
      <c r="J71" s="219">
        <f t="shared" si="44"/>
        <v>6302.2713751898245</v>
      </c>
      <c r="K71" s="221">
        <f t="shared" si="44"/>
        <v>9840.67852277969</v>
      </c>
      <c r="L71" s="221">
        <f t="shared" si="44"/>
        <v>98585.432802318639</v>
      </c>
      <c r="M71" s="222">
        <f t="shared" si="44"/>
        <v>0</v>
      </c>
    </row>
    <row r="72" spans="2:13" x14ac:dyDescent="0.25">
      <c r="B72" s="12" t="s">
        <v>125</v>
      </c>
      <c r="C72" s="33" t="s">
        <v>118</v>
      </c>
      <c r="D72" s="253">
        <v>450000</v>
      </c>
      <c r="E72" s="175">
        <f t="shared" ref="E72:E97" si="45">IFERROR(SUM(D72)-SUM(F72:M72),"")</f>
        <v>-1.1641532182693481E-10</v>
      </c>
      <c r="F72" s="239">
        <f t="shared" si="44"/>
        <v>4150.2762714664705</v>
      </c>
      <c r="G72" s="220">
        <f t="shared" si="44"/>
        <v>39438.843993492374</v>
      </c>
      <c r="H72" s="220">
        <f t="shared" si="44"/>
        <v>25903.043215478938</v>
      </c>
      <c r="I72" s="220">
        <f t="shared" si="44"/>
        <v>36322.688418697908</v>
      </c>
      <c r="J72" s="219">
        <f t="shared" si="44"/>
        <v>18906.814125569475</v>
      </c>
      <c r="K72" s="221">
        <f t="shared" si="44"/>
        <v>29522.03556833907</v>
      </c>
      <c r="L72" s="221">
        <f t="shared" si="44"/>
        <v>295756.2984069559</v>
      </c>
      <c r="M72" s="222">
        <f t="shared" si="44"/>
        <v>0</v>
      </c>
    </row>
    <row r="73" spans="2:13" x14ac:dyDescent="0.25">
      <c r="B73" s="12" t="s">
        <v>126</v>
      </c>
      <c r="C73" s="33" t="s">
        <v>119</v>
      </c>
      <c r="D73" s="253">
        <v>60000</v>
      </c>
      <c r="E73" s="175">
        <f t="shared" si="45"/>
        <v>-1.4551915228366852E-11</v>
      </c>
      <c r="F73" s="239">
        <f t="shared" si="44"/>
        <v>553.37016952886268</v>
      </c>
      <c r="G73" s="220">
        <f t="shared" si="44"/>
        <v>5258.5125324656501</v>
      </c>
      <c r="H73" s="220">
        <f t="shared" si="44"/>
        <v>3453.7390953971917</v>
      </c>
      <c r="I73" s="220">
        <f t="shared" si="44"/>
        <v>4843.0251224930544</v>
      </c>
      <c r="J73" s="219">
        <f t="shared" si="44"/>
        <v>2520.9085500759302</v>
      </c>
      <c r="K73" s="221">
        <f t="shared" si="44"/>
        <v>3936.271409111876</v>
      </c>
      <c r="L73" s="221">
        <f t="shared" si="44"/>
        <v>39434.173120927451</v>
      </c>
      <c r="M73" s="222">
        <f t="shared" si="44"/>
        <v>0</v>
      </c>
    </row>
    <row r="74" spans="2:13" x14ac:dyDescent="0.25">
      <c r="B74" s="12" t="s">
        <v>127</v>
      </c>
      <c r="C74" s="33" t="s">
        <v>120</v>
      </c>
      <c r="D74" s="253">
        <v>350000</v>
      </c>
      <c r="E74" s="175">
        <f t="shared" si="45"/>
        <v>-1.1641532182693481E-10</v>
      </c>
      <c r="F74" s="239">
        <f t="shared" si="44"/>
        <v>3227.9926555850325</v>
      </c>
      <c r="G74" s="220">
        <f t="shared" si="44"/>
        <v>30674.656439382958</v>
      </c>
      <c r="H74" s="220">
        <f t="shared" si="44"/>
        <v>20146.811389816954</v>
      </c>
      <c r="I74" s="220">
        <f t="shared" si="44"/>
        <v>28250.979881209485</v>
      </c>
      <c r="J74" s="219">
        <f t="shared" si="44"/>
        <v>14705.299875442925</v>
      </c>
      <c r="K74" s="221">
        <f t="shared" si="44"/>
        <v>22961.583219819277</v>
      </c>
      <c r="L74" s="221">
        <f t="shared" si="44"/>
        <v>230032.67653874349</v>
      </c>
      <c r="M74" s="222">
        <f t="shared" si="44"/>
        <v>0</v>
      </c>
    </row>
    <row r="75" spans="2:13" x14ac:dyDescent="0.25">
      <c r="B75" s="12" t="s">
        <v>128</v>
      </c>
      <c r="C75" s="33" t="s">
        <v>121</v>
      </c>
      <c r="D75" s="253">
        <v>200000</v>
      </c>
      <c r="E75" s="175">
        <f t="shared" si="45"/>
        <v>-5.8207660913467407E-11</v>
      </c>
      <c r="F75" s="239">
        <f t="shared" si="44"/>
        <v>1844.5672317628757</v>
      </c>
      <c r="G75" s="220">
        <f t="shared" si="44"/>
        <v>17528.375108218832</v>
      </c>
      <c r="H75" s="220">
        <f t="shared" si="44"/>
        <v>11512.463651323973</v>
      </c>
      <c r="I75" s="220">
        <f t="shared" si="44"/>
        <v>16143.417074976849</v>
      </c>
      <c r="J75" s="219">
        <f t="shared" si="44"/>
        <v>8403.0285002531</v>
      </c>
      <c r="K75" s="221">
        <f t="shared" si="44"/>
        <v>13120.904697039587</v>
      </c>
      <c r="L75" s="221">
        <f t="shared" si="44"/>
        <v>131447.24373642483</v>
      </c>
      <c r="M75" s="222">
        <f t="shared" si="44"/>
        <v>0</v>
      </c>
    </row>
    <row r="76" spans="2:13" x14ac:dyDescent="0.25">
      <c r="B76" s="12" t="s">
        <v>138</v>
      </c>
      <c r="C76" s="33" t="s">
        <v>213</v>
      </c>
      <c r="D76" s="253" t="s">
        <v>213</v>
      </c>
      <c r="E76" s="175">
        <f t="shared" si="45"/>
        <v>0</v>
      </c>
      <c r="F76" s="239">
        <f t="shared" si="44"/>
        <v>0</v>
      </c>
      <c r="G76" s="220">
        <f t="shared" si="44"/>
        <v>0</v>
      </c>
      <c r="H76" s="220">
        <f t="shared" si="44"/>
        <v>0</v>
      </c>
      <c r="I76" s="220">
        <f t="shared" si="44"/>
        <v>0</v>
      </c>
      <c r="J76" s="219">
        <f t="shared" si="44"/>
        <v>0</v>
      </c>
      <c r="K76" s="221">
        <f t="shared" si="44"/>
        <v>0</v>
      </c>
      <c r="L76" s="221">
        <f t="shared" si="44"/>
        <v>0</v>
      </c>
      <c r="M76" s="222">
        <f t="shared" si="44"/>
        <v>0</v>
      </c>
    </row>
    <row r="77" spans="2:13" x14ac:dyDescent="0.25">
      <c r="B77" s="18" t="s">
        <v>129</v>
      </c>
      <c r="C77" s="34" t="s">
        <v>130</v>
      </c>
      <c r="D77" s="255" t="s">
        <v>213</v>
      </c>
      <c r="E77" s="176">
        <f t="shared" si="45"/>
        <v>0</v>
      </c>
      <c r="F77" s="239">
        <f t="shared" si="44"/>
        <v>0</v>
      </c>
      <c r="G77" s="220">
        <f t="shared" si="44"/>
        <v>0</v>
      </c>
      <c r="H77" s="220">
        <f t="shared" si="44"/>
        <v>0</v>
      </c>
      <c r="I77" s="220">
        <f t="shared" si="44"/>
        <v>0</v>
      </c>
      <c r="J77" s="219">
        <f t="shared" si="44"/>
        <v>0</v>
      </c>
      <c r="K77" s="221">
        <f t="shared" si="44"/>
        <v>0</v>
      </c>
      <c r="L77" s="221">
        <f t="shared" si="44"/>
        <v>0</v>
      </c>
      <c r="M77" s="222">
        <f t="shared" si="44"/>
        <v>0</v>
      </c>
    </row>
    <row r="78" spans="2:13" ht="14.25" customHeight="1" x14ac:dyDescent="0.25">
      <c r="B78" s="311" t="s">
        <v>37</v>
      </c>
      <c r="C78" s="312"/>
      <c r="D78" s="173">
        <f>SUM(D79)</f>
        <v>639562</v>
      </c>
      <c r="E78" s="173">
        <f t="shared" si="45"/>
        <v>-2.3283064365386963E-10</v>
      </c>
      <c r="F78" s="237">
        <f t="shared" ref="F78:M78" si="46">SUM(F79)</f>
        <v>5898.5755394036414</v>
      </c>
      <c r="G78" s="35">
        <f t="shared" si="46"/>
        <v>56052.413204813267</v>
      </c>
      <c r="H78" s="35">
        <f t="shared" si="46"/>
        <v>36814.67138884031</v>
      </c>
      <c r="I78" s="35">
        <f t="shared" si="46"/>
        <v>51623.580556531721</v>
      </c>
      <c r="J78" s="35">
        <f t="shared" si="46"/>
        <v>26871.288568394368</v>
      </c>
      <c r="K78" s="211">
        <f t="shared" si="46"/>
        <v>41958.160249240165</v>
      </c>
      <c r="L78" s="211">
        <f t="shared" si="46"/>
        <v>420343.31049277674</v>
      </c>
      <c r="M78" s="167">
        <f t="shared" si="46"/>
        <v>0</v>
      </c>
    </row>
    <row r="79" spans="2:13" x14ac:dyDescent="0.25">
      <c r="B79" s="11">
        <v>7</v>
      </c>
      <c r="C79" s="26" t="s">
        <v>38</v>
      </c>
      <c r="D79" s="174">
        <f>SUM(D80:D82)</f>
        <v>639562</v>
      </c>
      <c r="E79" s="174">
        <f t="shared" si="45"/>
        <v>-2.3283064365386963E-10</v>
      </c>
      <c r="F79" s="238">
        <f t="shared" ref="F79:M79" si="47">SUM(F80:F82)</f>
        <v>5898.5755394036414</v>
      </c>
      <c r="G79" s="36">
        <f t="shared" si="47"/>
        <v>56052.413204813267</v>
      </c>
      <c r="H79" s="36">
        <f t="shared" si="47"/>
        <v>36814.67138884031</v>
      </c>
      <c r="I79" s="36">
        <f t="shared" si="47"/>
        <v>51623.580556531721</v>
      </c>
      <c r="J79" s="36">
        <f t="shared" si="47"/>
        <v>26871.288568394368</v>
      </c>
      <c r="K79" s="212">
        <f t="shared" si="47"/>
        <v>41958.160249240165</v>
      </c>
      <c r="L79" s="212">
        <f t="shared" ref="L79" si="48">SUM(L80:L82)</f>
        <v>420343.31049277674</v>
      </c>
      <c r="M79" s="168">
        <f t="shared" si="47"/>
        <v>0</v>
      </c>
    </row>
    <row r="80" spans="2:13" x14ac:dyDescent="0.25">
      <c r="B80" s="12" t="s">
        <v>39</v>
      </c>
      <c r="C80" s="27" t="s">
        <v>40</v>
      </c>
      <c r="D80" s="175">
        <v>479562</v>
      </c>
      <c r="E80" s="175">
        <f t="shared" si="45"/>
        <v>-1.7462298274040222E-10</v>
      </c>
      <c r="F80" s="239">
        <f t="shared" ref="F80:M82" si="49">IFERROR($D80*F$4,0)</f>
        <v>4422.9217539933406</v>
      </c>
      <c r="G80" s="219">
        <f t="shared" si="49"/>
        <v>42029.7131182382</v>
      </c>
      <c r="H80" s="219">
        <f t="shared" si="49"/>
        <v>27604.700467781135</v>
      </c>
      <c r="I80" s="219">
        <f t="shared" si="49"/>
        <v>38708.84689655024</v>
      </c>
      <c r="J80" s="219">
        <f t="shared" si="49"/>
        <v>20148.865768191885</v>
      </c>
      <c r="K80" s="220">
        <f t="shared" si="49"/>
        <v>31461.436491608492</v>
      </c>
      <c r="L80" s="223">
        <f t="shared" si="49"/>
        <v>315185.51550363685</v>
      </c>
      <c r="M80" s="222">
        <f t="shared" si="49"/>
        <v>0</v>
      </c>
    </row>
    <row r="81" spans="2:13" x14ac:dyDescent="0.25">
      <c r="B81" s="12" t="s">
        <v>41</v>
      </c>
      <c r="C81" s="27" t="s">
        <v>42</v>
      </c>
      <c r="D81" s="175">
        <v>100000</v>
      </c>
      <c r="E81" s="175">
        <f t="shared" si="45"/>
        <v>-2.9103830456733704E-11</v>
      </c>
      <c r="F81" s="239">
        <f t="shared" si="49"/>
        <v>922.28361588143787</v>
      </c>
      <c r="G81" s="219">
        <f t="shared" si="49"/>
        <v>8764.1875541094159</v>
      </c>
      <c r="H81" s="219">
        <f t="shared" si="49"/>
        <v>5756.2318256619865</v>
      </c>
      <c r="I81" s="219">
        <f t="shared" si="49"/>
        <v>8071.7085374884246</v>
      </c>
      <c r="J81" s="219">
        <f t="shared" si="49"/>
        <v>4201.51425012655</v>
      </c>
      <c r="K81" s="220">
        <f t="shared" si="49"/>
        <v>6560.4523485197933</v>
      </c>
      <c r="L81" s="223">
        <f t="shared" si="49"/>
        <v>65723.621868212416</v>
      </c>
      <c r="M81" s="222">
        <f t="shared" si="49"/>
        <v>0</v>
      </c>
    </row>
    <row r="82" spans="2:13" x14ac:dyDescent="0.25">
      <c r="B82" s="12" t="s">
        <v>43</v>
      </c>
      <c r="C82" s="27" t="s">
        <v>44</v>
      </c>
      <c r="D82" s="253">
        <v>60000</v>
      </c>
      <c r="E82" s="175">
        <f t="shared" si="45"/>
        <v>-1.4551915228366852E-11</v>
      </c>
      <c r="F82" s="239">
        <f t="shared" si="49"/>
        <v>553.37016952886268</v>
      </c>
      <c r="G82" s="220">
        <f t="shared" si="49"/>
        <v>5258.5125324656501</v>
      </c>
      <c r="H82" s="220">
        <f t="shared" si="49"/>
        <v>3453.7390953971917</v>
      </c>
      <c r="I82" s="220">
        <f t="shared" si="49"/>
        <v>4843.0251224930544</v>
      </c>
      <c r="J82" s="219">
        <f t="shared" si="49"/>
        <v>2520.9085500759302</v>
      </c>
      <c r="K82" s="221">
        <f t="shared" si="49"/>
        <v>3936.271409111876</v>
      </c>
      <c r="L82" s="221">
        <f t="shared" si="49"/>
        <v>39434.173120927451</v>
      </c>
      <c r="M82" s="222">
        <f t="shared" si="49"/>
        <v>0</v>
      </c>
    </row>
    <row r="83" spans="2:13" ht="14.25" customHeight="1" x14ac:dyDescent="0.25">
      <c r="B83" s="311" t="s">
        <v>45</v>
      </c>
      <c r="C83" s="312"/>
      <c r="D83" s="173">
        <f>SUM(D84:D84)</f>
        <v>430000</v>
      </c>
      <c r="E83" s="173">
        <f t="shared" si="45"/>
        <v>-1.1641532182693481E-10</v>
      </c>
      <c r="F83" s="237">
        <f t="shared" ref="F83:M83" si="50">SUM(F84:F84)</f>
        <v>3965.8195482901824</v>
      </c>
      <c r="G83" s="35">
        <f t="shared" si="50"/>
        <v>37686.006482670491</v>
      </c>
      <c r="H83" s="35">
        <f t="shared" si="50"/>
        <v>24751.796850346542</v>
      </c>
      <c r="I83" s="35">
        <f t="shared" si="50"/>
        <v>34708.346711200225</v>
      </c>
      <c r="J83" s="35">
        <f t="shared" si="50"/>
        <v>18066.511275544166</v>
      </c>
      <c r="K83" s="211">
        <f t="shared" si="50"/>
        <v>28209.945098635111</v>
      </c>
      <c r="L83" s="211">
        <f t="shared" si="50"/>
        <v>282611.57403331343</v>
      </c>
      <c r="M83" s="167">
        <f t="shared" si="50"/>
        <v>0</v>
      </c>
    </row>
    <row r="84" spans="2:13" ht="14.25" customHeight="1" x14ac:dyDescent="0.25">
      <c r="B84" s="11">
        <v>8</v>
      </c>
      <c r="C84" s="26" t="s">
        <v>46</v>
      </c>
      <c r="D84" s="174">
        <f>SUM(D85:D86)</f>
        <v>430000</v>
      </c>
      <c r="E84" s="174">
        <f t="shared" si="45"/>
        <v>-1.1641532182693481E-10</v>
      </c>
      <c r="F84" s="238">
        <f t="shared" ref="F84:M84" si="51">SUM(F85:F86)</f>
        <v>3965.8195482901824</v>
      </c>
      <c r="G84" s="36">
        <f t="shared" si="51"/>
        <v>37686.006482670491</v>
      </c>
      <c r="H84" s="36">
        <f t="shared" si="51"/>
        <v>24751.796850346542</v>
      </c>
      <c r="I84" s="36">
        <f t="shared" si="51"/>
        <v>34708.346711200225</v>
      </c>
      <c r="J84" s="36">
        <f t="shared" si="51"/>
        <v>18066.511275544166</v>
      </c>
      <c r="K84" s="212">
        <f t="shared" si="51"/>
        <v>28209.945098635111</v>
      </c>
      <c r="L84" s="212">
        <f t="shared" ref="L84" si="52">SUM(L85:L86)</f>
        <v>282611.57403331343</v>
      </c>
      <c r="M84" s="168">
        <f t="shared" si="51"/>
        <v>0</v>
      </c>
    </row>
    <row r="85" spans="2:13" ht="14.25" customHeight="1" x14ac:dyDescent="0.25">
      <c r="B85" s="12" t="s">
        <v>141</v>
      </c>
      <c r="C85" s="27" t="s">
        <v>143</v>
      </c>
      <c r="D85" s="253">
        <v>430000</v>
      </c>
      <c r="E85" s="175">
        <f t="shared" si="45"/>
        <v>-1.1641532182693481E-10</v>
      </c>
      <c r="F85" s="239">
        <f t="shared" ref="F85:M86" si="53">IFERROR($D85*F$4,0)</f>
        <v>3965.8195482901824</v>
      </c>
      <c r="G85" s="220">
        <f t="shared" si="53"/>
        <v>37686.006482670491</v>
      </c>
      <c r="H85" s="220">
        <f t="shared" si="53"/>
        <v>24751.796850346542</v>
      </c>
      <c r="I85" s="220">
        <f t="shared" si="53"/>
        <v>34708.346711200225</v>
      </c>
      <c r="J85" s="219">
        <f t="shared" si="53"/>
        <v>18066.511275544166</v>
      </c>
      <c r="K85" s="221">
        <f t="shared" si="53"/>
        <v>28209.945098635111</v>
      </c>
      <c r="L85" s="221">
        <f t="shared" si="53"/>
        <v>282611.57403331343</v>
      </c>
      <c r="M85" s="222">
        <f t="shared" si="53"/>
        <v>0</v>
      </c>
    </row>
    <row r="86" spans="2:13" ht="14.25" customHeight="1" thickBot="1" x14ac:dyDescent="0.3">
      <c r="B86" s="12" t="s">
        <v>142</v>
      </c>
      <c r="C86" s="27" t="s">
        <v>144</v>
      </c>
      <c r="D86" s="253" t="s">
        <v>213</v>
      </c>
      <c r="E86" s="180">
        <f t="shared" si="45"/>
        <v>0</v>
      </c>
      <c r="F86" s="240">
        <f t="shared" si="53"/>
        <v>0</v>
      </c>
      <c r="G86" s="225">
        <f t="shared" si="53"/>
        <v>0</v>
      </c>
      <c r="H86" s="225">
        <f t="shared" si="53"/>
        <v>0</v>
      </c>
      <c r="I86" s="225">
        <f t="shared" si="53"/>
        <v>0</v>
      </c>
      <c r="J86" s="224">
        <f t="shared" si="53"/>
        <v>0</v>
      </c>
      <c r="K86" s="226">
        <f t="shared" si="53"/>
        <v>0</v>
      </c>
      <c r="L86" s="226">
        <f t="shared" si="53"/>
        <v>0</v>
      </c>
      <c r="M86" s="227">
        <f t="shared" si="53"/>
        <v>0</v>
      </c>
    </row>
    <row r="87" spans="2:13" ht="14.25" customHeight="1" thickBot="1" x14ac:dyDescent="0.3">
      <c r="B87" s="313" t="s">
        <v>139</v>
      </c>
      <c r="C87" s="314"/>
      <c r="D87" s="163">
        <f>SUM(D7+D23+D78+D83)</f>
        <v>6010417</v>
      </c>
      <c r="E87" s="163">
        <f t="shared" si="45"/>
        <v>-1.862645149230957E-9</v>
      </c>
      <c r="F87" s="178">
        <f t="shared" ref="F87:M87" si="54">SUM(F7+F23+F78+F83)</f>
        <v>55433.091237152628</v>
      </c>
      <c r="G87" s="179">
        <f t="shared" si="54"/>
        <v>526764.21866407641</v>
      </c>
      <c r="H87" s="179">
        <f t="shared" si="54"/>
        <v>345973.53620899841</v>
      </c>
      <c r="I87" s="179">
        <f t="shared" si="54"/>
        <v>485143.34212765563</v>
      </c>
      <c r="J87" s="179">
        <f t="shared" si="54"/>
        <v>252528.52674702869</v>
      </c>
      <c r="K87" s="213">
        <f t="shared" si="54"/>
        <v>394310.54323233292</v>
      </c>
      <c r="L87" s="213">
        <f t="shared" ref="L87" si="55">SUM(L7+L23+L78+L83)</f>
        <v>3950263.7417827575</v>
      </c>
      <c r="M87" s="22">
        <f t="shared" si="54"/>
        <v>0</v>
      </c>
    </row>
    <row r="88" spans="2:13" ht="14.25" customHeight="1" thickBot="1" x14ac:dyDescent="0.3">
      <c r="B88" s="166"/>
      <c r="C88" s="165"/>
      <c r="D88" s="250"/>
      <c r="E88" s="228"/>
      <c r="F88" s="228"/>
      <c r="G88" s="228"/>
      <c r="H88" s="228"/>
      <c r="I88" s="228"/>
      <c r="J88" s="228"/>
      <c r="K88" s="252"/>
      <c r="L88" s="252"/>
      <c r="M88" s="251"/>
    </row>
    <row r="89" spans="2:13" ht="14.25" customHeight="1" x14ac:dyDescent="0.25">
      <c r="B89" s="54">
        <v>9</v>
      </c>
      <c r="C89" s="159" t="s">
        <v>145</v>
      </c>
      <c r="D89" s="161">
        <f>D87*2.5%</f>
        <v>150260.42500000002</v>
      </c>
      <c r="E89" s="161">
        <f t="shared" si="45"/>
        <v>-2.9103830456733704E-11</v>
      </c>
      <c r="F89" s="241">
        <f t="shared" ref="F89:M90" si="56">IFERROR($D89*F$4,0)</f>
        <v>1385.8272809288162</v>
      </c>
      <c r="G89" s="245">
        <f t="shared" si="56"/>
        <v>13169.105466601915</v>
      </c>
      <c r="H89" s="245">
        <f t="shared" si="56"/>
        <v>8649.3384052249603</v>
      </c>
      <c r="I89" s="245">
        <f t="shared" si="56"/>
        <v>12128.583553191393</v>
      </c>
      <c r="J89" s="245">
        <f t="shared" si="56"/>
        <v>6313.2131686757175</v>
      </c>
      <c r="K89" s="305">
        <f t="shared" si="56"/>
        <v>9857.7635808083232</v>
      </c>
      <c r="L89" s="177">
        <f t="shared" si="56"/>
        <v>98756.593544568939</v>
      </c>
      <c r="M89" s="214">
        <f t="shared" si="56"/>
        <v>0</v>
      </c>
    </row>
    <row r="90" spans="2:13" ht="15" customHeight="1" thickBot="1" x14ac:dyDescent="0.3">
      <c r="B90" s="55">
        <v>10</v>
      </c>
      <c r="C90" s="160" t="s">
        <v>140</v>
      </c>
      <c r="D90" s="309">
        <v>491710.17705703247</v>
      </c>
      <c r="E90" s="162">
        <f t="shared" si="45"/>
        <v>-1.7462298274040222E-10</v>
      </c>
      <c r="F90" s="242">
        <f t="shared" si="56"/>
        <v>4534.9624006186195</v>
      </c>
      <c r="G90" s="242">
        <f t="shared" si="56"/>
        <v>43094.402139921818</v>
      </c>
      <c r="H90" s="242">
        <f t="shared" si="56"/>
        <v>28303.977701775806</v>
      </c>
      <c r="I90" s="242">
        <f t="shared" si="56"/>
        <v>39689.412341211937</v>
      </c>
      <c r="J90" s="242">
        <f t="shared" si="56"/>
        <v>20659.273158373708</v>
      </c>
      <c r="K90" s="306">
        <f t="shared" si="56"/>
        <v>32258.41185864892</v>
      </c>
      <c r="L90" s="170">
        <f t="shared" si="56"/>
        <v>323169.73745648185</v>
      </c>
      <c r="M90" s="215">
        <f t="shared" si="56"/>
        <v>0</v>
      </c>
    </row>
    <row r="91" spans="2:13" ht="15.75" customHeight="1" thickBot="1" x14ac:dyDescent="0.3">
      <c r="B91" s="313" t="s">
        <v>177</v>
      </c>
      <c r="C91" s="314"/>
      <c r="D91" s="163">
        <f>SUM(D87,D89,D90)</f>
        <v>6652387.6020570323</v>
      </c>
      <c r="E91" s="172">
        <f t="shared" si="45"/>
        <v>-2.7939677238464355E-9</v>
      </c>
      <c r="F91" s="243">
        <f t="shared" ref="F91:K91" si="57">SUM(F87,F89,F90)</f>
        <v>61353.880918700066</v>
      </c>
      <c r="G91" s="243">
        <f t="shared" si="57"/>
        <v>583027.72627060011</v>
      </c>
      <c r="H91" s="243">
        <f t="shared" si="57"/>
        <v>382926.85231599916</v>
      </c>
      <c r="I91" s="243">
        <f t="shared" si="57"/>
        <v>536961.33802205895</v>
      </c>
      <c r="J91" s="246">
        <f t="shared" si="57"/>
        <v>279501.01307407813</v>
      </c>
      <c r="K91" s="307">
        <f t="shared" si="57"/>
        <v>436426.71867179015</v>
      </c>
      <c r="L91" s="158">
        <f t="shared" ref="L91" si="58">SUM(L87,L89,L90)</f>
        <v>4372190.0727838082</v>
      </c>
      <c r="M91" s="216">
        <f t="shared" ref="M91" si="59">SUM(M87,M89,M90)</f>
        <v>0</v>
      </c>
    </row>
    <row r="92" spans="2:13" ht="15.75" customHeight="1" thickBot="1" x14ac:dyDescent="0.3">
      <c r="B92" s="166"/>
      <c r="C92" s="165"/>
      <c r="D92" s="250"/>
      <c r="E92" s="228"/>
      <c r="F92" s="228"/>
      <c r="G92" s="228"/>
      <c r="H92" s="228"/>
      <c r="I92" s="228"/>
      <c r="J92" s="228"/>
      <c r="K92" s="252"/>
      <c r="L92" s="252"/>
      <c r="M92" s="251"/>
    </row>
    <row r="93" spans="2:13" ht="15" customHeight="1" thickBot="1" x14ac:dyDescent="0.3">
      <c r="B93" s="56">
        <v>11</v>
      </c>
      <c r="C93" s="291" t="s">
        <v>235</v>
      </c>
      <c r="D93" s="254" t="s">
        <v>213</v>
      </c>
      <c r="E93" s="164">
        <f t="shared" si="45"/>
        <v>0</v>
      </c>
      <c r="F93" s="244">
        <f t="shared" ref="F93:M93" si="60">IFERROR($D93*F$4,0)</f>
        <v>0</v>
      </c>
      <c r="G93" s="244">
        <f t="shared" si="60"/>
        <v>0</v>
      </c>
      <c r="H93" s="244">
        <f t="shared" si="60"/>
        <v>0</v>
      </c>
      <c r="I93" s="244">
        <f t="shared" si="60"/>
        <v>0</v>
      </c>
      <c r="J93" s="244">
        <f t="shared" si="60"/>
        <v>0</v>
      </c>
      <c r="K93" s="308">
        <f t="shared" si="60"/>
        <v>0</v>
      </c>
      <c r="L93" s="171">
        <f t="shared" si="60"/>
        <v>0</v>
      </c>
      <c r="M93" s="217">
        <f t="shared" si="60"/>
        <v>0</v>
      </c>
    </row>
    <row r="94" spans="2:13" ht="15.75" customHeight="1" thickBot="1" x14ac:dyDescent="0.3">
      <c r="B94" s="313" t="s">
        <v>47</v>
      </c>
      <c r="C94" s="314"/>
      <c r="D94" s="163">
        <f>SUM(D91)-SUM(D93)</f>
        <v>6652387.6020570323</v>
      </c>
      <c r="E94" s="172">
        <f t="shared" si="45"/>
        <v>-2.7939677238464355E-9</v>
      </c>
      <c r="F94" s="243">
        <f t="shared" ref="F94:K94" si="61">F91-F93</f>
        <v>61353.880918700066</v>
      </c>
      <c r="G94" s="243">
        <f t="shared" si="61"/>
        <v>583027.72627060011</v>
      </c>
      <c r="H94" s="243">
        <f t="shared" si="61"/>
        <v>382926.85231599916</v>
      </c>
      <c r="I94" s="243">
        <f t="shared" si="61"/>
        <v>536961.33802205895</v>
      </c>
      <c r="J94" s="243">
        <f t="shared" si="61"/>
        <v>279501.01307407813</v>
      </c>
      <c r="K94" s="307">
        <f t="shared" si="61"/>
        <v>436426.71867179015</v>
      </c>
      <c r="L94" s="158">
        <f t="shared" ref="L94" si="62">L91-L93</f>
        <v>4372190.0727838082</v>
      </c>
      <c r="M94" s="216">
        <f t="shared" ref="M94" si="63">M91-M93</f>
        <v>0</v>
      </c>
    </row>
    <row r="95" spans="2:13" ht="15.75" customHeight="1" thickBot="1" x14ac:dyDescent="0.3">
      <c r="B95" s="166"/>
      <c r="C95" s="165"/>
      <c r="D95" s="250"/>
      <c r="E95" s="228"/>
      <c r="F95" s="228"/>
      <c r="G95" s="228"/>
      <c r="H95" s="228"/>
      <c r="I95" s="228"/>
      <c r="J95" s="228"/>
      <c r="K95" s="252"/>
      <c r="L95" s="252"/>
      <c r="M95" s="251"/>
    </row>
    <row r="96" spans="2:13" ht="15" customHeight="1" thickBot="1" x14ac:dyDescent="0.3">
      <c r="B96" s="57">
        <v>12</v>
      </c>
      <c r="C96" s="159" t="s">
        <v>178</v>
      </c>
      <c r="D96" s="164">
        <f>D94*RIGHT(C96,3)</f>
        <v>1596573.0244936878</v>
      </c>
      <c r="E96" s="164">
        <f t="shared" si="45"/>
        <v>-4.6566128730773926E-10</v>
      </c>
      <c r="F96" s="244">
        <f t="shared" ref="F96:M96" si="64">IFERROR($D96*F$4,0)</f>
        <v>14724.931420488017</v>
      </c>
      <c r="G96" s="244">
        <f t="shared" si="64"/>
        <v>139926.65430494407</v>
      </c>
      <c r="H96" s="244">
        <f t="shared" si="64"/>
        <v>91902.4445558398</v>
      </c>
      <c r="I96" s="244">
        <f t="shared" si="64"/>
        <v>128870.72112529415</v>
      </c>
      <c r="J96" s="244">
        <f t="shared" si="64"/>
        <v>67080.243137778743</v>
      </c>
      <c r="K96" s="308">
        <f t="shared" si="64"/>
        <v>104742.41248122964</v>
      </c>
      <c r="L96" s="171">
        <f t="shared" si="64"/>
        <v>1049325.6174681138</v>
      </c>
      <c r="M96" s="217">
        <f t="shared" si="64"/>
        <v>0</v>
      </c>
    </row>
    <row r="97" spans="2:13" ht="15.75" customHeight="1" thickBot="1" x14ac:dyDescent="0.3">
      <c r="B97" s="313" t="s">
        <v>48</v>
      </c>
      <c r="C97" s="314"/>
      <c r="D97" s="163">
        <f>SUM(D94,D96)</f>
        <v>8248960.6265507201</v>
      </c>
      <c r="E97" s="172">
        <f t="shared" si="45"/>
        <v>-3.7252902984619141E-9</v>
      </c>
      <c r="F97" s="243">
        <f t="shared" ref="F97:K97" si="65">SUM(F94+F96)</f>
        <v>76078.81233918808</v>
      </c>
      <c r="G97" s="243">
        <f t="shared" si="65"/>
        <v>722954.3805755442</v>
      </c>
      <c r="H97" s="243">
        <f t="shared" si="65"/>
        <v>474829.29687183897</v>
      </c>
      <c r="I97" s="243">
        <f t="shared" si="65"/>
        <v>665832.05914735305</v>
      </c>
      <c r="J97" s="243">
        <f t="shared" si="65"/>
        <v>346581.25621185685</v>
      </c>
      <c r="K97" s="307">
        <f t="shared" si="65"/>
        <v>541169.13115301984</v>
      </c>
      <c r="L97" s="169">
        <f t="shared" ref="L97" si="66">SUM(L94+L96)</f>
        <v>5421515.6902519222</v>
      </c>
      <c r="M97" s="218">
        <f t="shared" ref="M97" si="67">SUM(M94+M96)</f>
        <v>0</v>
      </c>
    </row>
    <row r="98" spans="2:13" x14ac:dyDescent="0.25">
      <c r="B98" s="13"/>
      <c r="D98" s="14"/>
      <c r="E98" s="14"/>
      <c r="F98" s="14"/>
      <c r="G98" s="14"/>
      <c r="H98" s="14"/>
      <c r="I98" s="14"/>
      <c r="J98" s="14"/>
      <c r="K98" s="14"/>
      <c r="L98" s="14"/>
      <c r="M98" s="14"/>
    </row>
    <row r="99" spans="2:13" x14ac:dyDescent="0.25">
      <c r="B99" s="13"/>
      <c r="D99" s="14"/>
      <c r="E99" s="14"/>
      <c r="F99" s="14"/>
      <c r="G99" s="14"/>
      <c r="H99" s="14"/>
      <c r="I99" s="14"/>
      <c r="J99" s="14"/>
      <c r="K99" s="14"/>
      <c r="L99" s="14"/>
      <c r="M99" s="14"/>
    </row>
    <row r="100" spans="2:13" x14ac:dyDescent="0.25">
      <c r="B100" s="13"/>
      <c r="C100" s="15"/>
      <c r="D100" s="4"/>
      <c r="E100" s="4"/>
      <c r="F100" s="4"/>
      <c r="G100" s="4"/>
      <c r="H100" s="4"/>
      <c r="I100" s="4"/>
      <c r="J100" s="4"/>
      <c r="K100" s="4"/>
      <c r="L100" s="4"/>
      <c r="M100" s="4"/>
    </row>
    <row r="101" spans="2:13" x14ac:dyDescent="0.25">
      <c r="B101" s="13"/>
      <c r="D101" s="4"/>
      <c r="E101" s="4"/>
      <c r="F101" s="4"/>
      <c r="G101" s="4"/>
      <c r="H101" s="4"/>
      <c r="I101" s="4"/>
      <c r="J101" s="4"/>
      <c r="K101" s="4"/>
      <c r="L101" s="4"/>
      <c r="M101" s="4"/>
    </row>
    <row r="103" spans="2:13" x14ac:dyDescent="0.25">
      <c r="C103" s="5"/>
      <c r="D103" s="6"/>
      <c r="E103" s="6"/>
      <c r="F103" s="6"/>
      <c r="G103" s="6"/>
      <c r="H103" s="6"/>
      <c r="I103" s="6"/>
      <c r="J103" s="6"/>
      <c r="K103" s="6"/>
      <c r="L103" s="6"/>
      <c r="M103" s="6"/>
    </row>
  </sheetData>
  <mergeCells count="9">
    <mergeCell ref="B4:D4"/>
    <mergeCell ref="B7:C7"/>
    <mergeCell ref="B97:C97"/>
    <mergeCell ref="B23:C23"/>
    <mergeCell ref="B78:C78"/>
    <mergeCell ref="B83:C83"/>
    <mergeCell ref="B91:C91"/>
    <mergeCell ref="B87:C87"/>
    <mergeCell ref="B94:C9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572B5-D0FD-4032-AAAD-20F2F0FEDA07}">
  <sheetPr codeName="Sheet2"/>
  <dimension ref="A1:BT138"/>
  <sheetViews>
    <sheetView zoomScale="80" zoomScaleNormal="80" workbookViewId="0">
      <pane xSplit="6" ySplit="6" topLeftCell="G7" activePane="bottomRight" state="frozen"/>
      <selection activeCell="G81" sqref="G81"/>
      <selection pane="topRight" activeCell="G81" sqref="G81"/>
      <selection pane="bottomLeft" activeCell="G81" sqref="G81"/>
      <selection pane="bottomRight" activeCell="B1" sqref="B1"/>
    </sheetView>
  </sheetViews>
  <sheetFormatPr defaultColWidth="9.140625" defaultRowHeight="15" outlineLevelRow="1" outlineLevelCol="1" x14ac:dyDescent="0.25"/>
  <cols>
    <col min="1" max="1" width="3" style="64" customWidth="1"/>
    <col min="2" max="2" width="9.7109375" style="64" customWidth="1"/>
    <col min="3" max="3" width="57.140625" style="67" customWidth="1"/>
    <col min="4" max="4" width="12.5703125" style="65" customWidth="1"/>
    <col min="5" max="5" width="12.5703125" style="64" customWidth="1"/>
    <col min="6" max="6" width="16.7109375" style="66" customWidth="1"/>
    <col min="7" max="9" width="12.5703125" style="64" customWidth="1"/>
    <col min="10" max="10" width="2.85546875" style="64" hidden="1" customWidth="1" outlineLevel="1"/>
    <col min="11" max="26" width="12.42578125" style="64" hidden="1" customWidth="1" outlineLevel="1"/>
    <col min="27" max="32" width="12.5703125" style="64" hidden="1" customWidth="1" outlineLevel="1"/>
    <col min="33" max="33" width="2.85546875" style="64" hidden="1" customWidth="1" outlineLevel="1"/>
    <col min="34" max="37" width="12.5703125" style="64" hidden="1" customWidth="1" outlineLevel="1"/>
    <col min="38" max="41" width="12.42578125" style="64" hidden="1" customWidth="1" outlineLevel="1"/>
    <col min="42" max="42" width="2.85546875" style="64" hidden="1" customWidth="1" outlineLevel="1"/>
    <col min="43" max="50" width="12.7109375" style="64" hidden="1" customWidth="1" outlineLevel="1"/>
    <col min="51" max="51" width="2.85546875" style="230" hidden="1" customWidth="1" outlineLevel="1"/>
    <col min="52" max="52" width="15" style="64" bestFit="1" customWidth="1" collapsed="1"/>
    <col min="53" max="53" width="49.140625" style="64" customWidth="1"/>
    <col min="54" max="57" width="21" style="64" customWidth="1"/>
    <col min="58" max="59" width="11.42578125" style="64" customWidth="1"/>
    <col min="60" max="60" width="14.5703125" style="64" customWidth="1"/>
    <col min="61" max="61" width="9.140625" style="64"/>
    <col min="62" max="62" width="10.5703125" style="64" bestFit="1" customWidth="1"/>
    <col min="63" max="16384" width="9.140625" style="64"/>
  </cols>
  <sheetData>
    <row r="1" spans="1:68" x14ac:dyDescent="0.25">
      <c r="C1" s="16"/>
      <c r="I1" s="233" t="s">
        <v>49</v>
      </c>
      <c r="J1" s="20"/>
      <c r="AZ1" s="297" t="s">
        <v>236</v>
      </c>
      <c r="BH1" s="5"/>
    </row>
    <row r="2" spans="1:68" x14ac:dyDescent="0.25">
      <c r="I2" s="234" t="s">
        <v>238</v>
      </c>
      <c r="J2" s="21"/>
      <c r="BI2" s="235"/>
    </row>
    <row r="3" spans="1:68" x14ac:dyDescent="0.25">
      <c r="G3" s="68"/>
      <c r="BI3" s="235"/>
    </row>
    <row r="4" spans="1:68" x14ac:dyDescent="0.25">
      <c r="B4" s="69"/>
      <c r="C4" s="318" t="s">
        <v>50</v>
      </c>
      <c r="D4" s="318"/>
      <c r="E4" s="318"/>
      <c r="F4" s="318"/>
      <c r="G4" s="181"/>
      <c r="H4" s="181"/>
      <c r="I4" s="181"/>
      <c r="J4" s="71"/>
      <c r="K4" s="181" t="s">
        <v>181</v>
      </c>
      <c r="L4" s="181"/>
      <c r="M4" s="181"/>
      <c r="N4" s="181"/>
      <c r="O4" s="181"/>
      <c r="P4" s="181"/>
      <c r="Q4" s="181"/>
      <c r="R4" s="181"/>
      <c r="S4" s="181"/>
      <c r="T4" s="181"/>
      <c r="U4" s="181"/>
      <c r="V4" s="181"/>
      <c r="W4" s="181"/>
      <c r="X4" s="181"/>
      <c r="Y4" s="70"/>
      <c r="Z4" s="70"/>
      <c r="AA4" s="181" t="s">
        <v>211</v>
      </c>
      <c r="AB4" s="181"/>
      <c r="AC4" s="181"/>
      <c r="AD4" s="181"/>
      <c r="AE4" s="181"/>
      <c r="AF4" s="181"/>
      <c r="AG4" s="69"/>
      <c r="AH4" s="181" t="s">
        <v>209</v>
      </c>
      <c r="AI4" s="181"/>
      <c r="AJ4" s="181"/>
      <c r="AK4" s="181"/>
      <c r="AL4" s="70"/>
      <c r="AM4" s="70"/>
      <c r="AN4" s="70"/>
      <c r="AO4" s="70"/>
      <c r="AP4" s="69"/>
      <c r="AQ4" s="316" t="s">
        <v>182</v>
      </c>
      <c r="AR4" s="316"/>
      <c r="AS4" s="316"/>
      <c r="AT4" s="316"/>
      <c r="AU4" s="70"/>
      <c r="AV4" s="70"/>
      <c r="AW4" s="70"/>
      <c r="AX4" s="70"/>
      <c r="AY4" s="231"/>
      <c r="AZ4" s="69"/>
      <c r="BA4" s="69"/>
      <c r="BB4" s="69"/>
      <c r="BC4" s="69"/>
      <c r="BD4" s="69"/>
      <c r="BE4" s="69"/>
      <c r="BF4" s="69"/>
      <c r="BG4" s="69"/>
      <c r="BI4" s="235"/>
    </row>
    <row r="5" spans="1:68" ht="15.75" thickBot="1" x14ac:dyDescent="0.3">
      <c r="B5" s="69"/>
      <c r="C5" s="72"/>
      <c r="D5" s="73"/>
      <c r="E5" s="69"/>
      <c r="F5" s="74"/>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317"/>
      <c r="AI5" s="317"/>
      <c r="AJ5" s="317"/>
      <c r="AK5" s="317"/>
      <c r="AL5" s="69"/>
      <c r="AM5" s="69"/>
      <c r="AN5" s="69"/>
      <c r="AO5" s="69"/>
      <c r="AP5" s="69"/>
      <c r="AQ5" s="69"/>
      <c r="AR5" s="69"/>
      <c r="AS5" s="69"/>
      <c r="AT5" s="69"/>
      <c r="AU5" s="69"/>
      <c r="AV5" s="69"/>
      <c r="AW5" s="69"/>
      <c r="AX5" s="69"/>
      <c r="AY5" s="231"/>
      <c r="AZ5" s="69"/>
      <c r="BA5" s="69"/>
      <c r="BB5" s="69"/>
      <c r="BC5" s="69"/>
      <c r="BD5" s="69"/>
      <c r="BE5" s="69"/>
      <c r="BF5" s="315"/>
      <c r="BG5" s="315"/>
    </row>
    <row r="6" spans="1:68" s="75" customFormat="1" ht="34.5" thickBot="1" x14ac:dyDescent="0.3">
      <c r="B6" s="76" t="s">
        <v>183</v>
      </c>
      <c r="C6" s="77" t="s">
        <v>51</v>
      </c>
      <c r="D6" s="84" t="s">
        <v>52</v>
      </c>
      <c r="E6" s="193" t="s">
        <v>184</v>
      </c>
      <c r="F6" s="78" t="s">
        <v>2</v>
      </c>
      <c r="G6" s="79" t="s">
        <v>40</v>
      </c>
      <c r="H6" s="80" t="s">
        <v>42</v>
      </c>
      <c r="I6" s="81" t="s">
        <v>179</v>
      </c>
      <c r="J6" s="82"/>
      <c r="K6" s="83" t="str">
        <f>$BA7&amp;
" kogus"</f>
        <v>Tööinspektsioon kogus</v>
      </c>
      <c r="L6" s="84" t="str">
        <f>$BA7&amp;
" maksumus"</f>
        <v>Tööinspektsioon maksumus</v>
      </c>
      <c r="M6" s="83" t="str">
        <f>$BA8&amp;
" kogus"</f>
        <v>Maksu- ja Tolliamet kogus</v>
      </c>
      <c r="N6" s="84" t="str">
        <f>$BA8&amp;
" maksumus"</f>
        <v>Maksu- ja Tolliamet maksumus</v>
      </c>
      <c r="O6" s="83" t="str">
        <f>$BA9&amp;
" kogus"</f>
        <v>Sotsiaalkindlustusamet kogus</v>
      </c>
      <c r="P6" s="84" t="str">
        <f>$BA9&amp;
" maksumus"</f>
        <v>Sotsiaalkindlustusamet maksumus</v>
      </c>
      <c r="Q6" s="83" t="str">
        <f>$BA10&amp;
" kogus"</f>
        <v>Haridus- ja Noorteamet kogus</v>
      </c>
      <c r="R6" s="84" t="str">
        <f>$BA10&amp;
" maksumus"</f>
        <v>Haridus- ja Noorteamet maksumus</v>
      </c>
      <c r="S6" s="83" t="str">
        <f>$BA11&amp;
" kogus"</f>
        <v>Tallinna Vangla kogus</v>
      </c>
      <c r="T6" s="84" t="str">
        <f>$BA11&amp;
" maksumus"</f>
        <v>Tallinna Vangla maksumus</v>
      </c>
      <c r="U6" s="83" t="str">
        <f>$BA12&amp;
" kogus"</f>
        <v>PROKURATUUR kogus</v>
      </c>
      <c r="V6" s="78" t="str">
        <f>$BA12&amp;
" maksumus"</f>
        <v>PROKURATUUR maksumus</v>
      </c>
      <c r="W6" s="83" t="str">
        <f>$BA13&amp;
" kogus"</f>
        <v>PÄRNU MAAKOHUS kogus</v>
      </c>
      <c r="X6" s="78" t="str">
        <f>$BA13&amp;
" maksumus"</f>
        <v>PÄRNU MAAKOHUS maksumus</v>
      </c>
      <c r="Y6" s="83" t="str">
        <f>$BA14&amp;
" kogus"</f>
        <v>Aktiivne vakantsus kogus</v>
      </c>
      <c r="Z6" s="182" t="str">
        <f>$BA14&amp;
" maksumus"</f>
        <v>Aktiivne vakantsus maksumus</v>
      </c>
      <c r="AA6" s="197" t="s">
        <v>202</v>
      </c>
      <c r="AB6" s="78" t="s">
        <v>203</v>
      </c>
      <c r="AC6" s="85" t="s">
        <v>204</v>
      </c>
      <c r="AD6" s="78" t="s">
        <v>204</v>
      </c>
      <c r="AE6" s="85" t="s">
        <v>205</v>
      </c>
      <c r="AF6" s="78" t="s">
        <v>205</v>
      </c>
      <c r="AG6" s="86"/>
      <c r="AH6" s="87" t="str">
        <f>$BA7&amp;
" maksumus"</f>
        <v>Tööinspektsioon maksumus</v>
      </c>
      <c r="AI6" s="84" t="str">
        <f>$BA8&amp;
" maksumus"</f>
        <v>Maksu- ja Tolliamet maksumus</v>
      </c>
      <c r="AJ6" s="84" t="str">
        <f>$BA9&amp;
" maksumus"</f>
        <v>Sotsiaalkindlustusamet maksumus</v>
      </c>
      <c r="AK6" s="84" t="str">
        <f>$BA10&amp;
" maksumus"</f>
        <v>Haridus- ja Noorteamet maksumus</v>
      </c>
      <c r="AL6" s="182" t="str">
        <f>$BA11&amp;
" maksumus"</f>
        <v>Tallinna Vangla maksumus</v>
      </c>
      <c r="AM6" s="84" t="str">
        <f>$BA12&amp;
" maksumus"</f>
        <v>PROKURATUUR maksumus</v>
      </c>
      <c r="AN6" s="84" t="str">
        <f>$BA13&amp;
" maksumus"</f>
        <v>PÄRNU MAAKOHUS maksumus</v>
      </c>
      <c r="AO6" s="78" t="s">
        <v>185</v>
      </c>
      <c r="AP6" s="86"/>
      <c r="AQ6" s="87" t="str">
        <f>$BA7&amp;
" maksumus"</f>
        <v>Tööinspektsioon maksumus</v>
      </c>
      <c r="AR6" s="84" t="str">
        <f>$BA8&amp;
" maksumus"</f>
        <v>Maksu- ja Tolliamet maksumus</v>
      </c>
      <c r="AS6" s="84" t="str">
        <f>$BA9&amp;
" maksumus"</f>
        <v>Sotsiaalkindlustusamet maksumus</v>
      </c>
      <c r="AT6" s="84" t="str">
        <f>$BA10&amp;
" maksumus"</f>
        <v>Haridus- ja Noorteamet maksumus</v>
      </c>
      <c r="AU6" s="84" t="str">
        <f>$BA11&amp;
" maksumus"</f>
        <v>Tallinna Vangla maksumus</v>
      </c>
      <c r="AV6" s="84" t="str">
        <f>$BA12&amp;
" maksumus"</f>
        <v>PROKURATUUR maksumus</v>
      </c>
      <c r="AW6" s="84" t="str">
        <f>$BA13&amp;
" maksumus"</f>
        <v>PÄRNU MAAKOHUS maksumus</v>
      </c>
      <c r="AX6" s="78" t="s">
        <v>186</v>
      </c>
      <c r="AY6" s="232"/>
      <c r="AZ6" s="86"/>
      <c r="BA6" s="190" t="s">
        <v>187</v>
      </c>
      <c r="BB6" s="190" t="s">
        <v>188</v>
      </c>
      <c r="BC6" s="190" t="s">
        <v>189</v>
      </c>
      <c r="BD6" s="190" t="s">
        <v>190</v>
      </c>
      <c r="BE6" s="190" t="s">
        <v>191</v>
      </c>
      <c r="BF6" s="190" t="s">
        <v>192</v>
      </c>
      <c r="BG6" s="190" t="s">
        <v>193</v>
      </c>
    </row>
    <row r="7" spans="1:68" ht="12" customHeight="1" x14ac:dyDescent="0.25">
      <c r="A7" s="65"/>
      <c r="B7" s="88"/>
      <c r="C7" s="89" t="s">
        <v>40</v>
      </c>
      <c r="D7" s="283">
        <v>1</v>
      </c>
      <c r="E7" s="116">
        <v>479562</v>
      </c>
      <c r="F7" s="90">
        <f t="shared" ref="F7:F70" si="0">IF(OR(SUM(D7)=0,SUM(E7)=0),"",SUM(D7*E7))</f>
        <v>479562</v>
      </c>
      <c r="G7" s="91" t="s">
        <v>239</v>
      </c>
      <c r="H7" s="92"/>
      <c r="I7" s="93"/>
      <c r="J7" s="69" t="str">
        <f t="shared" ref="J7:J70" si="1">IF(SUM(K7,M7,O7,Q7,S7,U7,W7,Y7,AA7,AC7,AE7)-SUM(D7)=0,"","K")</f>
        <v>K</v>
      </c>
      <c r="K7" s="94"/>
      <c r="L7" s="95" t="str">
        <f>IF(ISBLANK(K7),"",SUM(K7*$E7))</f>
        <v/>
      </c>
      <c r="M7" s="94"/>
      <c r="N7" s="95" t="str">
        <f>IF(ISBLANK(M7),"",SUM(M7*$E7))</f>
        <v/>
      </c>
      <c r="O7" s="94"/>
      <c r="P7" s="95" t="str">
        <f>IF(ISBLANK(O7),"",SUM(O7*$E7))</f>
        <v/>
      </c>
      <c r="Q7" s="94"/>
      <c r="R7" s="96" t="str">
        <f>IF(ISBLANK(Q7),"",SUM(Q7*$E7))</f>
        <v/>
      </c>
      <c r="S7" s="94"/>
      <c r="T7" s="96" t="str">
        <f>IF(ISBLANK(S7),"",SUM(S7*$E7))</f>
        <v/>
      </c>
      <c r="U7" s="94"/>
      <c r="V7" s="96" t="str">
        <f>IF(ISBLANK(U7),"",SUM(U7*$E7))</f>
        <v/>
      </c>
      <c r="W7" s="94"/>
      <c r="X7" s="96" t="str">
        <f>IF(ISBLANK(W7),"",SUM(W7*$E7))</f>
        <v/>
      </c>
      <c r="Y7" s="94"/>
      <c r="Z7" s="194" t="str">
        <f>IF(ISBLANK(Y7),"",SUM(Y7*$E7))</f>
        <v/>
      </c>
      <c r="AA7" s="198"/>
      <c r="AB7" s="96" t="str">
        <f>IF(ISBLANK(AA7),"",SUM(AA7*$E7))</f>
        <v/>
      </c>
      <c r="AC7" s="94"/>
      <c r="AD7" s="96" t="str">
        <f>IF(ISBLANK(AC7),"",SUM(AC7*$E7))</f>
        <v/>
      </c>
      <c r="AE7" s="94"/>
      <c r="AF7" s="96" t="str">
        <f>IF(ISBLANK(AE7),"",SUM(AE7*$E7))</f>
        <v/>
      </c>
      <c r="AG7" s="69"/>
      <c r="AH7" s="184" t="str">
        <f>IF(IF(ISBLANK($AA7),0,SUM($AB7*$BB$21))+IF(ISBLANK($AC7),0,SUM($AD7*$BC$21))+IF(ISBLANK($AE7),0,SUM($AF7*$BD$21))=0,"",IF(ISBLANK($AA7),0,SUM($AB7*$BB$21))+IF(ISBLANK($AC7),0,SUM($AD7*$BC$21))+IF(ISBLANK($AE7),0,SUM($AF7*$BD$21)))</f>
        <v/>
      </c>
      <c r="AI7" s="185" t="str">
        <f>IF(IF(ISBLANK($AA7),0,SUM($AB7*$BB$22))+IF(ISBLANK($AC7),0,SUM($AD7*$BC$22))+IF(ISBLANK($AE7),0,SUM($AF7*$BD$22))=0,"",IF(ISBLANK($AA7),0,SUM($AB7*$BB$22))+IF(ISBLANK($AC7),0,SUM($AD7*$BC$22))+IF(ISBLANK($AE7),0,SUM($AF7*$BD$22)))</f>
        <v/>
      </c>
      <c r="AJ7" s="185" t="str">
        <f>IF(IF(ISBLANK($AA7),0,SUM($AB7*$BB$23))+IF(ISBLANK($AC7),0,SUM($AD7*$BC$23))+IF(ISBLANK($AE7),0,SUM($AF7*$BD$23))=0,"",IF(ISBLANK($AA7),0,SUM($AB7*$BB$23))+IF(ISBLANK($AC7),0,SUM($AD7*$BC$23))+IF(ISBLANK($AE7),0,SUM($AF7*$BD$23)))</f>
        <v/>
      </c>
      <c r="AK7" s="185" t="str">
        <f>IF(IF(ISBLANK($AA7),0,SUM($AB7*$BB$24))+IF(ISBLANK($AC7),0,SUM($AD7*$BC$24))+IF(ISBLANK($AE7),0,SUM($AF7*$BD$24))=0,"",IF(ISBLANK($AA7),0,SUM($AB7*$BB$24))+IF(ISBLANK($AC7),0,SUM($AD7*$BC$24))+IF(ISBLANK($AE7),0,SUM($AF7*$BD$24)))</f>
        <v/>
      </c>
      <c r="AL7" s="185" t="str">
        <f>IF(IF(ISBLANK($AA7),0,SUM($AB7*$BB$25))+IF(ISBLANK($AC7),0,SUM($AD7*$BC$25))+IF(ISBLANK($AE7),0,SUM($AF7*$BD$25))=0,"",IF(ISBLANK($AA7),0,SUM($AB7*$BB$25))+IF(ISBLANK($AC7),0,SUM($AD7*$BC$25))+IF(ISBLANK($AE7),0,SUM($AF7*$BD$25)))</f>
        <v/>
      </c>
      <c r="AM7" s="185" t="str">
        <f>IF(IF(ISBLANK($AA7),0,SUM($AB7*$BB$26))+IF(ISBLANK($AC7),0,SUM($AD7*$BC$26))+IF(ISBLANK($AE7),0,SUM($AF7*$BD$26))=0,"",IF(ISBLANK($AA7),0,SUM($AB7*$BB$26))+IF(ISBLANK($AC7),0,SUM($AD7*$BC$26))+IF(ISBLANK($AE7),0,SUM($AF7*$BD$26)))</f>
        <v/>
      </c>
      <c r="AN7" s="185" t="str">
        <f>IF(IF(ISBLANK($AA7),0,SUM($AB7*$BB$27))+IF(ISBLANK($AC7),0,SUM($AD7*$BC$27))+IF(ISBLANK($AE7),0,SUM($AF7*$BD$27))=0,"",IF(ISBLANK($AA7),0,SUM($AB7*$BB$27))+IF(ISBLANK($AC7),0,SUM($AD7*$BC$27))+IF(ISBLANK($AE7),0,SUM($AF7*$BD$27)))</f>
        <v/>
      </c>
      <c r="AO7" s="191" t="str">
        <f>IF(IF(ISBLANK($AA7),0,SUM($AB7*$BB$28))+IF(ISBLANK($AC7),0,SUM($AD7*$BC$28))+IF(ISBLANK($AE7),0,SUM($AF7*$BD$28))=0,"",IF(ISBLANK($AA7),0,SUM($AB7*$BB$28))+IF(ISBLANK($AC7),0,SUM($AD7*$BC$28))+IF(ISBLANK($AE7),0,SUM($AF7*$BD$28)))</f>
        <v/>
      </c>
      <c r="AP7" s="69" t="str">
        <f>IF(SUM(AB7,AD7,AF7)=SUM(AH7:AO7),"","K")</f>
        <v/>
      </c>
      <c r="AQ7" s="187" t="str">
        <f t="shared" ref="AQ7:AQ38" si="2">IF(SUM(L7,AH7)=0,"",SUM(L7,AH7))</f>
        <v/>
      </c>
      <c r="AR7" s="185" t="str">
        <f t="shared" ref="AR7:AR38" si="3">IF(SUM(N7,AI7)=0,"",SUM(N7,AI7))</f>
        <v/>
      </c>
      <c r="AS7" s="185" t="str">
        <f t="shared" ref="AS7:AS38" si="4">IF(SUM(P7,AJ7)=0,"",SUM(P7,AJ7))</f>
        <v/>
      </c>
      <c r="AT7" s="185" t="str">
        <f t="shared" ref="AT7:AT38" si="5">IF(SUM(R7,AK7)=0,"",SUM(R7,AK7))</f>
        <v/>
      </c>
      <c r="AU7" s="185" t="str">
        <f t="shared" ref="AU7:AU38" si="6">IF(SUM(T7,AL7)=0,"",SUM(T7,AL7))</f>
        <v/>
      </c>
      <c r="AV7" s="185" t="str">
        <f t="shared" ref="AV7:AV38" si="7">IF(SUM(V7,AM7)=0,"",SUM(V7,AM7))</f>
        <v/>
      </c>
      <c r="AW7" s="185" t="str">
        <f t="shared" ref="AW7:AW38" si="8">IF(SUM(X7,AN7)=0,"",SUM(X7,AN7))</f>
        <v/>
      </c>
      <c r="AX7" s="191" t="str">
        <f t="shared" ref="AX7:AX38" si="9">IF(SUM(Z7,AO7)=0,"",SUM(Z7,AO7))</f>
        <v/>
      </c>
      <c r="AY7" s="231">
        <f>SUM(AQ7:AX7)-SUM(F7)</f>
        <v>-479562</v>
      </c>
      <c r="AZ7" s="69"/>
      <c r="BA7" s="98" t="s">
        <v>227</v>
      </c>
      <c r="BB7" s="99">
        <v>9</v>
      </c>
      <c r="BC7" s="99">
        <v>0</v>
      </c>
      <c r="BD7" s="99">
        <v>3.3606789250353617</v>
      </c>
      <c r="BE7" s="99">
        <v>0.42124970746548085</v>
      </c>
      <c r="BF7" s="99">
        <v>12.781928632500843</v>
      </c>
      <c r="BG7" s="100">
        <v>9.2228361588143782E-3</v>
      </c>
      <c r="BH7" s="66"/>
      <c r="BI7" s="286"/>
    </row>
    <row r="8" spans="1:68" ht="12" customHeight="1" x14ac:dyDescent="0.25">
      <c r="A8" s="65"/>
      <c r="B8" s="101"/>
      <c r="C8" s="89" t="s">
        <v>42</v>
      </c>
      <c r="D8" s="283">
        <v>1</v>
      </c>
      <c r="E8" s="116">
        <v>100000</v>
      </c>
      <c r="F8" s="90">
        <f t="shared" si="0"/>
        <v>100000</v>
      </c>
      <c r="G8" s="91"/>
      <c r="H8" s="102" t="s">
        <v>239</v>
      </c>
      <c r="I8" s="103"/>
      <c r="J8" s="69" t="str">
        <f t="shared" si="1"/>
        <v>K</v>
      </c>
      <c r="K8" s="104"/>
      <c r="L8" s="95" t="str">
        <f t="shared" ref="L8:L74" si="10">IF(ISBLANK(K8),"",SUM(K8*$E8))</f>
        <v/>
      </c>
      <c r="M8" s="104"/>
      <c r="N8" s="95" t="str">
        <f t="shared" ref="N8:N74" si="11">IF(ISBLANK(M8),"",SUM(M8*$E8))</f>
        <v/>
      </c>
      <c r="O8" s="104"/>
      <c r="P8" s="95" t="str">
        <f t="shared" ref="P8:P74" si="12">IF(ISBLANK(O8),"",SUM(O8*$E8))</f>
        <v/>
      </c>
      <c r="Q8" s="104"/>
      <c r="R8" s="105" t="str">
        <f t="shared" ref="R8" si="13">IF(ISBLANK(Q8),"",SUM(Q8*$E8))</f>
        <v/>
      </c>
      <c r="S8" s="104"/>
      <c r="T8" s="105" t="str">
        <f t="shared" ref="T8" si="14">IF(ISBLANK(S8),"",SUM(S8*$E8))</f>
        <v/>
      </c>
      <c r="U8" s="104"/>
      <c r="V8" s="105" t="str">
        <f t="shared" ref="V8:Z8" si="15">IF(ISBLANK(U8),"",SUM(U8*$E8))</f>
        <v/>
      </c>
      <c r="W8" s="104"/>
      <c r="X8" s="105" t="str">
        <f t="shared" ref="X8:X71" si="16">IF(ISBLANK(W8),"",SUM(W8*$E8))</f>
        <v/>
      </c>
      <c r="Y8" s="104"/>
      <c r="Z8" s="195" t="str">
        <f t="shared" si="15"/>
        <v/>
      </c>
      <c r="AA8" s="199"/>
      <c r="AB8" s="105" t="str">
        <f t="shared" ref="AB8:AD71" si="17">IF(ISBLANK(AA8),"",SUM(AA8*$E8))</f>
        <v/>
      </c>
      <c r="AC8" s="104"/>
      <c r="AD8" s="105" t="str">
        <f t="shared" si="17"/>
        <v/>
      </c>
      <c r="AE8" s="104"/>
      <c r="AF8" s="105" t="str">
        <f t="shared" ref="AF8:AF71" si="18">IF(ISBLANK(AE8),"",SUM(AE8*$E8))</f>
        <v/>
      </c>
      <c r="AG8" s="69"/>
      <c r="AH8" s="184" t="str">
        <f t="shared" ref="AH8:AH71" si="19">IF(IF(ISBLANK($AA8),0,SUM($AB8*$BB$21))+IF(ISBLANK($AC8),0,SUM($AD8*$BC$21))+IF(ISBLANK($AE8),0,SUM($AF8*$BD$21))=0,"",IF(ISBLANK($AA8),0,SUM($AB8*$BB$21))+IF(ISBLANK($AC8),0,SUM($AD8*$BC$21))+IF(ISBLANK($AE8),0,SUM($AF8*$BD$21)))</f>
        <v/>
      </c>
      <c r="AI8" s="97" t="str">
        <f t="shared" ref="AI8:AI71" si="20">IF(IF(ISBLANK($AA8),0,SUM($AB8*$BB$22))+IF(ISBLANK($AC8),0,SUM($AD8*$BC$22))+IF(ISBLANK($AE8),0,SUM($AF8*$BD$22))=0,"",IF(ISBLANK($AA8),0,SUM($AB8*$BB$22))+IF(ISBLANK($AC8),0,SUM($AD8*$BC$22))+IF(ISBLANK($AE8),0,SUM($AF8*$BD$22)))</f>
        <v/>
      </c>
      <c r="AJ8" s="97" t="str">
        <f t="shared" ref="AJ8:AJ71" si="21">IF(IF(ISBLANK($AA8),0,SUM($AB8*$BB$23))+IF(ISBLANK($AC8),0,SUM($AD8*$BC$23))+IF(ISBLANK($AE8),0,SUM($AF8*$BD$23))=0,"",IF(ISBLANK($AA8),0,SUM($AB8*$BB$23))+IF(ISBLANK($AC8),0,SUM($AD8*$BC$23))+IF(ISBLANK($AE8),0,SUM($AF8*$BD$23)))</f>
        <v/>
      </c>
      <c r="AK8" s="97" t="str">
        <f t="shared" ref="AK8:AK71" si="22">IF(IF(ISBLANK($AA8),0,SUM($AB8*$BB$24))+IF(ISBLANK($AC8),0,SUM($AD8*$BC$24))+IF(ISBLANK($AE8),0,SUM($AF8*$BD$24))=0,"",IF(ISBLANK($AA8),0,SUM($AB8*$BB$24))+IF(ISBLANK($AC8),0,SUM($AD8*$BC$24))+IF(ISBLANK($AE8),0,SUM($AF8*$BD$24)))</f>
        <v/>
      </c>
      <c r="AL8" s="185" t="str">
        <f t="shared" ref="AL8:AL71" si="23">IF(IF(ISBLANK($AA8),0,SUM($AB8*$BB$25))+IF(ISBLANK($AC8),0,SUM($AD8*$BC$25))+IF(ISBLANK($AE8),0,SUM($AF8*$BD$25))=0,"",IF(ISBLANK($AA8),0,SUM($AB8*$BB$25))+IF(ISBLANK($AC8),0,SUM($AD8*$BC$25))+IF(ISBLANK($AE8),0,SUM($AF8*$BD$25)))</f>
        <v/>
      </c>
      <c r="AM8" s="185" t="str">
        <f t="shared" ref="AM8:AM71" si="24">IF(IF(ISBLANK($AA8),0,SUM($AB8*$BB$26))+IF(ISBLANK($AC8),0,SUM($AD8*$BC$26))+IF(ISBLANK($AE8),0,SUM($AF8*$BD$26))=0,"",IF(ISBLANK($AA8),0,SUM($AB8*$BB$26))+IF(ISBLANK($AC8),0,SUM($AD8*$BC$26))+IF(ISBLANK($AE8),0,SUM($AF8*$BD$26)))</f>
        <v/>
      </c>
      <c r="AN8" s="185" t="str">
        <f t="shared" ref="AN8:AN71" si="25">IF(IF(ISBLANK($AA8),0,SUM($AB8*$BB$27))+IF(ISBLANK($AC8),0,SUM($AD8*$BC$27))+IF(ISBLANK($AE8),0,SUM($AF8*$BD$27))=0,"",IF(ISBLANK($AA8),0,SUM($AB8*$BB$27))+IF(ISBLANK($AC8),0,SUM($AD8*$BC$27))+IF(ISBLANK($AE8),0,SUM($AF8*$BD$27)))</f>
        <v/>
      </c>
      <c r="AO8" s="186" t="str">
        <f t="shared" ref="AO8:AO71" si="26">IF(IF(ISBLANK($AA8),0,SUM($AB8*$BB$28))+IF(ISBLANK($AC8),0,SUM($AD8*$BC$28))+IF(ISBLANK($AE8),0,SUM($AF8*$BD$28))=0,"",IF(ISBLANK($AA8),0,SUM($AB8*$BB$28))+IF(ISBLANK($AC8),0,SUM($AD8*$BC$28))+IF(ISBLANK($AE8),0,SUM($AF8*$BD$28)))</f>
        <v/>
      </c>
      <c r="AP8" s="69" t="str">
        <f t="shared" ref="AP8:AP71" si="27">IF(SUM(AB8,AD8,AF8)=SUM(AH8:AO8),"","K")</f>
        <v/>
      </c>
      <c r="AQ8" s="107" t="str">
        <f t="shared" si="2"/>
        <v/>
      </c>
      <c r="AR8" s="97" t="str">
        <f t="shared" si="3"/>
        <v/>
      </c>
      <c r="AS8" s="97" t="str">
        <f t="shared" si="4"/>
        <v/>
      </c>
      <c r="AT8" s="97" t="str">
        <f t="shared" si="5"/>
        <v/>
      </c>
      <c r="AU8" s="97" t="str">
        <f t="shared" si="6"/>
        <v/>
      </c>
      <c r="AV8" s="97" t="str">
        <f t="shared" si="7"/>
        <v/>
      </c>
      <c r="AW8" s="97" t="str">
        <f t="shared" si="8"/>
        <v/>
      </c>
      <c r="AX8" s="186" t="str">
        <f t="shared" si="9"/>
        <v/>
      </c>
      <c r="AY8" s="231">
        <f t="shared" ref="AY8:AY71" si="28">SUM(AQ8:AX8)-SUM(F8)</f>
        <v>-100000</v>
      </c>
      <c r="AZ8" s="69"/>
      <c r="BA8" s="98" t="s">
        <v>228</v>
      </c>
      <c r="BB8" s="99">
        <v>81</v>
      </c>
      <c r="BC8" s="99">
        <v>0</v>
      </c>
      <c r="BD8" s="99">
        <v>30.246110325318252</v>
      </c>
      <c r="BE8" s="99">
        <v>10.216764987084098</v>
      </c>
      <c r="BF8" s="99">
        <v>121.46287531240236</v>
      </c>
      <c r="BG8" s="100">
        <v>8.7641875541094164E-2</v>
      </c>
      <c r="BH8" s="66"/>
      <c r="BI8" s="286"/>
    </row>
    <row r="9" spans="1:68" ht="12" customHeight="1" x14ac:dyDescent="0.25">
      <c r="A9" s="65"/>
      <c r="B9" s="101"/>
      <c r="C9" s="89"/>
      <c r="D9" s="283" t="str">
        <f t="shared" ref="D8:D71" si="29">IF(SUM(K9,M9,O9,Q9,S9,U9,W9,Y9,AA9,AC9,AE9)=0,"",SUM(K9,M9,O9,Q9,S9,U9,W9,Y9,AA9,AC9,AE9))</f>
        <v/>
      </c>
      <c r="E9" s="116"/>
      <c r="F9" s="90" t="str">
        <f t="shared" si="0"/>
        <v/>
      </c>
      <c r="G9" s="91"/>
      <c r="H9" s="102"/>
      <c r="I9" s="103"/>
      <c r="J9" s="69" t="str">
        <f t="shared" si="1"/>
        <v/>
      </c>
      <c r="K9" s="104"/>
      <c r="L9" s="95" t="str">
        <f t="shared" si="10"/>
        <v/>
      </c>
      <c r="M9" s="104"/>
      <c r="N9" s="95" t="str">
        <f t="shared" si="11"/>
        <v/>
      </c>
      <c r="O9" s="104"/>
      <c r="P9" s="95" t="str">
        <f t="shared" si="12"/>
        <v/>
      </c>
      <c r="Q9" s="104"/>
      <c r="R9" s="105" t="str">
        <f t="shared" ref="R9" si="30">IF(ISBLANK(Q9),"",SUM(Q9*$E9))</f>
        <v/>
      </c>
      <c r="S9" s="104"/>
      <c r="T9" s="105" t="str">
        <f t="shared" ref="T9" si="31">IF(ISBLANK(S9),"",SUM(S9*$E9))</f>
        <v/>
      </c>
      <c r="U9" s="104"/>
      <c r="V9" s="105" t="str">
        <f t="shared" ref="V9:Z9" si="32">IF(ISBLANK(U9),"",SUM(U9*$E9))</f>
        <v/>
      </c>
      <c r="W9" s="104"/>
      <c r="X9" s="105" t="str">
        <f t="shared" si="16"/>
        <v/>
      </c>
      <c r="Y9" s="104"/>
      <c r="Z9" s="195" t="str">
        <f t="shared" si="32"/>
        <v/>
      </c>
      <c r="AA9" s="199"/>
      <c r="AB9" s="105" t="str">
        <f t="shared" si="17"/>
        <v/>
      </c>
      <c r="AC9" s="104"/>
      <c r="AD9" s="105" t="str">
        <f t="shared" si="17"/>
        <v/>
      </c>
      <c r="AE9" s="104"/>
      <c r="AF9" s="105" t="str">
        <f t="shared" si="18"/>
        <v/>
      </c>
      <c r="AG9" s="69"/>
      <c r="AH9" s="184" t="str">
        <f t="shared" si="19"/>
        <v/>
      </c>
      <c r="AI9" s="97" t="str">
        <f t="shared" si="20"/>
        <v/>
      </c>
      <c r="AJ9" s="97" t="str">
        <f t="shared" si="21"/>
        <v/>
      </c>
      <c r="AK9" s="97" t="str">
        <f t="shared" si="22"/>
        <v/>
      </c>
      <c r="AL9" s="185" t="str">
        <f t="shared" si="23"/>
        <v/>
      </c>
      <c r="AM9" s="185" t="str">
        <f t="shared" si="24"/>
        <v/>
      </c>
      <c r="AN9" s="185" t="str">
        <f t="shared" si="25"/>
        <v/>
      </c>
      <c r="AO9" s="186" t="str">
        <f t="shared" si="26"/>
        <v/>
      </c>
      <c r="AP9" s="69" t="str">
        <f t="shared" si="27"/>
        <v/>
      </c>
      <c r="AQ9" s="107" t="str">
        <f t="shared" si="2"/>
        <v/>
      </c>
      <c r="AR9" s="97" t="str">
        <f t="shared" si="3"/>
        <v/>
      </c>
      <c r="AS9" s="97" t="str">
        <f t="shared" si="4"/>
        <v/>
      </c>
      <c r="AT9" s="97" t="str">
        <f t="shared" si="5"/>
        <v/>
      </c>
      <c r="AU9" s="97" t="str">
        <f t="shared" si="6"/>
        <v/>
      </c>
      <c r="AV9" s="97" t="str">
        <f t="shared" si="7"/>
        <v/>
      </c>
      <c r="AW9" s="97" t="str">
        <f t="shared" si="8"/>
        <v/>
      </c>
      <c r="AX9" s="186" t="str">
        <f t="shared" si="9"/>
        <v/>
      </c>
      <c r="AY9" s="231">
        <f t="shared" si="28"/>
        <v>0</v>
      </c>
      <c r="AZ9" s="69"/>
      <c r="BA9" s="98" t="s">
        <v>229</v>
      </c>
      <c r="BB9" s="99">
        <v>53.2</v>
      </c>
      <c r="BC9" s="99">
        <v>0</v>
      </c>
      <c r="BD9" s="99">
        <v>19.865346534653472</v>
      </c>
      <c r="BE9" s="99">
        <v>6.7102703371959773</v>
      </c>
      <c r="BF9" s="99">
        <v>79.775616871849451</v>
      </c>
      <c r="BG9" s="100">
        <v>5.7562318256619865E-2</v>
      </c>
      <c r="BH9" s="66"/>
      <c r="BI9" s="286"/>
    </row>
    <row r="10" spans="1:68" ht="12" customHeight="1" x14ac:dyDescent="0.25">
      <c r="A10" s="65"/>
      <c r="B10" s="101"/>
      <c r="C10" s="89"/>
      <c r="D10" s="283" t="str">
        <f t="shared" si="29"/>
        <v/>
      </c>
      <c r="E10" s="116"/>
      <c r="F10" s="90" t="str">
        <f t="shared" si="0"/>
        <v/>
      </c>
      <c r="G10" s="91"/>
      <c r="H10" s="102"/>
      <c r="I10" s="103"/>
      <c r="J10" s="69" t="str">
        <f t="shared" si="1"/>
        <v/>
      </c>
      <c r="K10" s="104"/>
      <c r="L10" s="95" t="str">
        <f t="shared" si="10"/>
        <v/>
      </c>
      <c r="M10" s="104"/>
      <c r="N10" s="95" t="str">
        <f t="shared" si="11"/>
        <v/>
      </c>
      <c r="O10" s="104"/>
      <c r="P10" s="95" t="str">
        <f t="shared" si="12"/>
        <v/>
      </c>
      <c r="Q10" s="104"/>
      <c r="R10" s="105" t="str">
        <f t="shared" ref="R10" si="33">IF(ISBLANK(Q10),"",SUM(Q10*$E10))</f>
        <v/>
      </c>
      <c r="S10" s="104"/>
      <c r="T10" s="105" t="str">
        <f t="shared" ref="T10" si="34">IF(ISBLANK(S10),"",SUM(S10*$E10))</f>
        <v/>
      </c>
      <c r="U10" s="104"/>
      <c r="V10" s="105" t="str">
        <f t="shared" ref="V10:Z10" si="35">IF(ISBLANK(U10),"",SUM(U10*$E10))</f>
        <v/>
      </c>
      <c r="W10" s="104"/>
      <c r="X10" s="105" t="str">
        <f t="shared" si="16"/>
        <v/>
      </c>
      <c r="Y10" s="104"/>
      <c r="Z10" s="195" t="str">
        <f t="shared" si="35"/>
        <v/>
      </c>
      <c r="AA10" s="199"/>
      <c r="AB10" s="105" t="str">
        <f t="shared" si="17"/>
        <v/>
      </c>
      <c r="AC10" s="104"/>
      <c r="AD10" s="105" t="str">
        <f t="shared" si="17"/>
        <v/>
      </c>
      <c r="AE10" s="104"/>
      <c r="AF10" s="105" t="str">
        <f t="shared" si="18"/>
        <v/>
      </c>
      <c r="AG10" s="69"/>
      <c r="AH10" s="184" t="str">
        <f t="shared" si="19"/>
        <v/>
      </c>
      <c r="AI10" s="97" t="str">
        <f t="shared" si="20"/>
        <v/>
      </c>
      <c r="AJ10" s="97" t="str">
        <f t="shared" si="21"/>
        <v/>
      </c>
      <c r="AK10" s="97" t="str">
        <f t="shared" si="22"/>
        <v/>
      </c>
      <c r="AL10" s="185" t="str">
        <f t="shared" si="23"/>
        <v/>
      </c>
      <c r="AM10" s="185" t="str">
        <f t="shared" si="24"/>
        <v/>
      </c>
      <c r="AN10" s="185" t="str">
        <f t="shared" si="25"/>
        <v/>
      </c>
      <c r="AO10" s="186" t="str">
        <f t="shared" si="26"/>
        <v/>
      </c>
      <c r="AP10" s="69" t="str">
        <f t="shared" si="27"/>
        <v/>
      </c>
      <c r="AQ10" s="107" t="str">
        <f t="shared" si="2"/>
        <v/>
      </c>
      <c r="AR10" s="97" t="str">
        <f t="shared" si="3"/>
        <v/>
      </c>
      <c r="AS10" s="97" t="str">
        <f t="shared" si="4"/>
        <v/>
      </c>
      <c r="AT10" s="97" t="str">
        <f t="shared" si="5"/>
        <v/>
      </c>
      <c r="AU10" s="97" t="str">
        <f t="shared" si="6"/>
        <v/>
      </c>
      <c r="AV10" s="97" t="str">
        <f t="shared" si="7"/>
        <v/>
      </c>
      <c r="AW10" s="97" t="str">
        <f t="shared" si="8"/>
        <v/>
      </c>
      <c r="AX10" s="186" t="str">
        <f t="shared" si="9"/>
        <v/>
      </c>
      <c r="AY10" s="231">
        <f t="shared" si="28"/>
        <v>0</v>
      </c>
      <c r="AZ10" s="69"/>
      <c r="BA10" s="98" t="s">
        <v>230</v>
      </c>
      <c r="BB10" s="99">
        <v>74.599999999999994</v>
      </c>
      <c r="BC10" s="99">
        <v>0</v>
      </c>
      <c r="BD10" s="99">
        <v>27.856294200848666</v>
      </c>
      <c r="BE10" s="99">
        <v>9.4095144202033811</v>
      </c>
      <c r="BF10" s="99">
        <v>111.86580862105204</v>
      </c>
      <c r="BG10" s="100">
        <v>8.0717085374884243E-2</v>
      </c>
      <c r="BH10" s="66"/>
      <c r="BI10" s="286"/>
    </row>
    <row r="11" spans="1:68" ht="12" customHeight="1" x14ac:dyDescent="0.25">
      <c r="A11" s="65"/>
      <c r="B11" s="101"/>
      <c r="C11" s="89"/>
      <c r="D11" s="283" t="str">
        <f t="shared" si="29"/>
        <v/>
      </c>
      <c r="E11" s="116"/>
      <c r="F11" s="90" t="str">
        <f t="shared" si="0"/>
        <v/>
      </c>
      <c r="G11" s="91"/>
      <c r="H11" s="102"/>
      <c r="I11" s="103"/>
      <c r="J11" s="69" t="str">
        <f t="shared" si="1"/>
        <v/>
      </c>
      <c r="K11" s="104"/>
      <c r="L11" s="95" t="str">
        <f t="shared" si="10"/>
        <v/>
      </c>
      <c r="M11" s="104"/>
      <c r="N11" s="95" t="str">
        <f t="shared" si="11"/>
        <v/>
      </c>
      <c r="O11" s="104"/>
      <c r="P11" s="95" t="str">
        <f t="shared" si="12"/>
        <v/>
      </c>
      <c r="Q11" s="104"/>
      <c r="R11" s="105" t="str">
        <f t="shared" ref="R11" si="36">IF(ISBLANK(Q11),"",SUM(Q11*$E11))</f>
        <v/>
      </c>
      <c r="S11" s="104"/>
      <c r="T11" s="105" t="str">
        <f t="shared" ref="T11" si="37">IF(ISBLANK(S11),"",SUM(S11*$E11))</f>
        <v/>
      </c>
      <c r="U11" s="104"/>
      <c r="V11" s="105" t="str">
        <f t="shared" ref="V11:Z11" si="38">IF(ISBLANK(U11),"",SUM(U11*$E11))</f>
        <v/>
      </c>
      <c r="W11" s="104"/>
      <c r="X11" s="105" t="str">
        <f t="shared" si="16"/>
        <v/>
      </c>
      <c r="Y11" s="104"/>
      <c r="Z11" s="195" t="str">
        <f t="shared" si="38"/>
        <v/>
      </c>
      <c r="AA11" s="199"/>
      <c r="AB11" s="105" t="str">
        <f t="shared" si="17"/>
        <v/>
      </c>
      <c r="AC11" s="104"/>
      <c r="AD11" s="105" t="str">
        <f t="shared" si="17"/>
        <v/>
      </c>
      <c r="AE11" s="104"/>
      <c r="AF11" s="105" t="str">
        <f t="shared" si="18"/>
        <v/>
      </c>
      <c r="AG11" s="69"/>
      <c r="AH11" s="184" t="str">
        <f t="shared" si="19"/>
        <v/>
      </c>
      <c r="AI11" s="97" t="str">
        <f t="shared" si="20"/>
        <v/>
      </c>
      <c r="AJ11" s="97" t="str">
        <f t="shared" si="21"/>
        <v/>
      </c>
      <c r="AK11" s="97" t="str">
        <f t="shared" si="22"/>
        <v/>
      </c>
      <c r="AL11" s="185" t="str">
        <f t="shared" si="23"/>
        <v/>
      </c>
      <c r="AM11" s="185" t="str">
        <f t="shared" si="24"/>
        <v/>
      </c>
      <c r="AN11" s="185" t="str">
        <f t="shared" si="25"/>
        <v/>
      </c>
      <c r="AO11" s="186" t="str">
        <f t="shared" si="26"/>
        <v/>
      </c>
      <c r="AP11" s="69" t="str">
        <f t="shared" si="27"/>
        <v/>
      </c>
      <c r="AQ11" s="107" t="str">
        <f t="shared" si="2"/>
        <v/>
      </c>
      <c r="AR11" s="97" t="str">
        <f t="shared" si="3"/>
        <v/>
      </c>
      <c r="AS11" s="97" t="str">
        <f t="shared" si="4"/>
        <v/>
      </c>
      <c r="AT11" s="97" t="str">
        <f t="shared" si="5"/>
        <v/>
      </c>
      <c r="AU11" s="97" t="str">
        <f t="shared" si="6"/>
        <v/>
      </c>
      <c r="AV11" s="97" t="str">
        <f t="shared" si="7"/>
        <v/>
      </c>
      <c r="AW11" s="97" t="str">
        <f t="shared" si="8"/>
        <v/>
      </c>
      <c r="AX11" s="186" t="str">
        <f t="shared" si="9"/>
        <v/>
      </c>
      <c r="AY11" s="231">
        <f t="shared" si="28"/>
        <v>0</v>
      </c>
      <c r="AZ11" s="69"/>
      <c r="BA11" s="98" t="s">
        <v>231</v>
      </c>
      <c r="BB11" s="99">
        <v>41</v>
      </c>
      <c r="BC11" s="99">
        <v>0</v>
      </c>
      <c r="BD11" s="99">
        <v>15.309759547383315</v>
      </c>
      <c r="BE11" s="99">
        <v>1.9190264451205239</v>
      </c>
      <c r="BF11" s="99">
        <v>58.228785992503838</v>
      </c>
      <c r="BG11" s="100">
        <v>4.20151425012655E-2</v>
      </c>
      <c r="BI11" s="286"/>
    </row>
    <row r="12" spans="1:68" ht="12" customHeight="1" x14ac:dyDescent="0.25">
      <c r="A12" s="65"/>
      <c r="B12" s="101"/>
      <c r="C12" s="89"/>
      <c r="D12" s="283" t="str">
        <f t="shared" si="29"/>
        <v/>
      </c>
      <c r="E12" s="116"/>
      <c r="F12" s="90" t="str">
        <f t="shared" si="0"/>
        <v/>
      </c>
      <c r="G12" s="91"/>
      <c r="H12" s="102"/>
      <c r="I12" s="103"/>
      <c r="J12" s="69" t="str">
        <f t="shared" si="1"/>
        <v/>
      </c>
      <c r="K12" s="104"/>
      <c r="L12" s="95" t="str">
        <f t="shared" si="10"/>
        <v/>
      </c>
      <c r="M12" s="104"/>
      <c r="N12" s="95" t="str">
        <f t="shared" si="11"/>
        <v/>
      </c>
      <c r="O12" s="104"/>
      <c r="P12" s="95" t="str">
        <f t="shared" si="12"/>
        <v/>
      </c>
      <c r="Q12" s="104"/>
      <c r="R12" s="105" t="str">
        <f t="shared" ref="R12" si="39">IF(ISBLANK(Q12),"",SUM(Q12*$E12))</f>
        <v/>
      </c>
      <c r="S12" s="104"/>
      <c r="T12" s="105" t="str">
        <f t="shared" ref="T12" si="40">IF(ISBLANK(S12),"",SUM(S12*$E12))</f>
        <v/>
      </c>
      <c r="U12" s="104"/>
      <c r="V12" s="105" t="str">
        <f t="shared" ref="V12:Z12" si="41">IF(ISBLANK(U12),"",SUM(U12*$E12))</f>
        <v/>
      </c>
      <c r="W12" s="104"/>
      <c r="X12" s="105" t="str">
        <f t="shared" si="16"/>
        <v/>
      </c>
      <c r="Y12" s="104"/>
      <c r="Z12" s="195" t="str">
        <f t="shared" si="41"/>
        <v/>
      </c>
      <c r="AA12" s="199"/>
      <c r="AB12" s="105" t="str">
        <f t="shared" si="17"/>
        <v/>
      </c>
      <c r="AC12" s="104"/>
      <c r="AD12" s="105" t="str">
        <f t="shared" si="17"/>
        <v/>
      </c>
      <c r="AE12" s="104"/>
      <c r="AF12" s="105" t="str">
        <f t="shared" si="18"/>
        <v/>
      </c>
      <c r="AG12" s="69"/>
      <c r="AH12" s="184" t="str">
        <f t="shared" si="19"/>
        <v/>
      </c>
      <c r="AI12" s="97" t="str">
        <f t="shared" si="20"/>
        <v/>
      </c>
      <c r="AJ12" s="97" t="str">
        <f t="shared" si="21"/>
        <v/>
      </c>
      <c r="AK12" s="97" t="str">
        <f t="shared" si="22"/>
        <v/>
      </c>
      <c r="AL12" s="185" t="str">
        <f t="shared" si="23"/>
        <v/>
      </c>
      <c r="AM12" s="185" t="str">
        <f t="shared" si="24"/>
        <v/>
      </c>
      <c r="AN12" s="185" t="str">
        <f t="shared" si="25"/>
        <v/>
      </c>
      <c r="AO12" s="186" t="str">
        <f t="shared" si="26"/>
        <v/>
      </c>
      <c r="AP12" s="69" t="str">
        <f t="shared" si="27"/>
        <v/>
      </c>
      <c r="AQ12" s="107" t="str">
        <f t="shared" si="2"/>
        <v/>
      </c>
      <c r="AR12" s="97" t="str">
        <f t="shared" si="3"/>
        <v/>
      </c>
      <c r="AS12" s="97" t="str">
        <f t="shared" si="4"/>
        <v/>
      </c>
      <c r="AT12" s="97" t="str">
        <f t="shared" si="5"/>
        <v/>
      </c>
      <c r="AU12" s="97" t="str">
        <f t="shared" si="6"/>
        <v/>
      </c>
      <c r="AV12" s="97" t="str">
        <f t="shared" si="7"/>
        <v/>
      </c>
      <c r="AW12" s="97" t="str">
        <f t="shared" si="8"/>
        <v/>
      </c>
      <c r="AX12" s="186" t="str">
        <f t="shared" si="9"/>
        <v/>
      </c>
      <c r="AY12" s="231">
        <f t="shared" si="28"/>
        <v>0</v>
      </c>
      <c r="AZ12" s="69"/>
      <c r="BA12" s="98" t="s">
        <v>232</v>
      </c>
      <c r="BB12" s="99">
        <v>64.5</v>
      </c>
      <c r="BC12" s="99">
        <v>0</v>
      </c>
      <c r="BD12" s="99">
        <v>24.084865629420094</v>
      </c>
      <c r="BE12" s="99">
        <v>2.3364434687156965</v>
      </c>
      <c r="BF12" s="99">
        <v>90.921309098135794</v>
      </c>
      <c r="BG12" s="100">
        <v>6.5604523485197935E-2</v>
      </c>
      <c r="BI12" s="286"/>
    </row>
    <row r="13" spans="1:68" ht="12" customHeight="1" x14ac:dyDescent="0.25">
      <c r="A13" s="65"/>
      <c r="B13" s="101"/>
      <c r="C13" s="89"/>
      <c r="D13" s="283" t="str">
        <f t="shared" si="29"/>
        <v/>
      </c>
      <c r="E13" s="116"/>
      <c r="F13" s="90" t="str">
        <f t="shared" si="0"/>
        <v/>
      </c>
      <c r="G13" s="91"/>
      <c r="H13" s="102"/>
      <c r="I13" s="103"/>
      <c r="J13" s="69" t="str">
        <f t="shared" si="1"/>
        <v/>
      </c>
      <c r="K13" s="104"/>
      <c r="L13" s="95" t="str">
        <f t="shared" si="10"/>
        <v/>
      </c>
      <c r="M13" s="104"/>
      <c r="N13" s="95" t="str">
        <f t="shared" si="11"/>
        <v/>
      </c>
      <c r="O13" s="104"/>
      <c r="P13" s="95" t="str">
        <f t="shared" si="12"/>
        <v/>
      </c>
      <c r="Q13" s="104"/>
      <c r="R13" s="105" t="str">
        <f t="shared" ref="R13" si="42">IF(ISBLANK(Q13),"",SUM(Q13*$E13))</f>
        <v/>
      </c>
      <c r="S13" s="104"/>
      <c r="T13" s="105" t="str">
        <f t="shared" ref="T13" si="43">IF(ISBLANK(S13),"",SUM(S13*$E13))</f>
        <v/>
      </c>
      <c r="U13" s="104"/>
      <c r="V13" s="105" t="str">
        <f t="shared" ref="V13:Z13" si="44">IF(ISBLANK(U13),"",SUM(U13*$E13))</f>
        <v/>
      </c>
      <c r="W13" s="104"/>
      <c r="X13" s="105" t="str">
        <f t="shared" si="16"/>
        <v/>
      </c>
      <c r="Y13" s="104"/>
      <c r="Z13" s="195" t="str">
        <f t="shared" si="44"/>
        <v/>
      </c>
      <c r="AA13" s="199"/>
      <c r="AB13" s="105" t="str">
        <f t="shared" si="17"/>
        <v/>
      </c>
      <c r="AC13" s="104"/>
      <c r="AD13" s="105" t="str">
        <f t="shared" si="17"/>
        <v/>
      </c>
      <c r="AE13" s="104"/>
      <c r="AF13" s="105" t="str">
        <f t="shared" si="18"/>
        <v/>
      </c>
      <c r="AG13" s="69"/>
      <c r="AH13" s="184" t="str">
        <f t="shared" si="19"/>
        <v/>
      </c>
      <c r="AI13" s="97" t="str">
        <f t="shared" si="20"/>
        <v/>
      </c>
      <c r="AJ13" s="97" t="str">
        <f t="shared" si="21"/>
        <v/>
      </c>
      <c r="AK13" s="97" t="str">
        <f t="shared" si="22"/>
        <v/>
      </c>
      <c r="AL13" s="185" t="str">
        <f t="shared" si="23"/>
        <v/>
      </c>
      <c r="AM13" s="185" t="str">
        <f t="shared" si="24"/>
        <v/>
      </c>
      <c r="AN13" s="185" t="str">
        <f t="shared" si="25"/>
        <v/>
      </c>
      <c r="AO13" s="186" t="str">
        <f t="shared" si="26"/>
        <v/>
      </c>
      <c r="AP13" s="69" t="str">
        <f t="shared" si="27"/>
        <v/>
      </c>
      <c r="AQ13" s="107" t="str">
        <f t="shared" si="2"/>
        <v/>
      </c>
      <c r="AR13" s="97" t="str">
        <f t="shared" si="3"/>
        <v/>
      </c>
      <c r="AS13" s="97" t="str">
        <f t="shared" si="4"/>
        <v/>
      </c>
      <c r="AT13" s="97" t="str">
        <f t="shared" si="5"/>
        <v/>
      </c>
      <c r="AU13" s="97" t="str">
        <f t="shared" si="6"/>
        <v/>
      </c>
      <c r="AV13" s="97" t="str">
        <f t="shared" si="7"/>
        <v/>
      </c>
      <c r="AW13" s="97" t="str">
        <f t="shared" si="8"/>
        <v/>
      </c>
      <c r="AX13" s="186" t="str">
        <f t="shared" si="9"/>
        <v/>
      </c>
      <c r="AY13" s="231">
        <f t="shared" si="28"/>
        <v>0</v>
      </c>
      <c r="AZ13" s="69"/>
      <c r="BA13" s="98" t="s">
        <v>233</v>
      </c>
      <c r="BB13" s="99">
        <v>595.79999999999995</v>
      </c>
      <c r="BC13" s="99">
        <v>64.7</v>
      </c>
      <c r="BD13" s="99">
        <v>222.47694483734091</v>
      </c>
      <c r="BE13" s="99">
        <v>27.886730634214828</v>
      </c>
      <c r="BF13" s="99">
        <v>910.86367547155567</v>
      </c>
      <c r="BG13" s="100">
        <v>0.65723621868212423</v>
      </c>
      <c r="BI13" s="286"/>
    </row>
    <row r="14" spans="1:68" ht="12" customHeight="1" x14ac:dyDescent="0.25">
      <c r="A14" s="65"/>
      <c r="B14" s="101"/>
      <c r="C14" s="89"/>
      <c r="D14" s="283" t="str">
        <f t="shared" si="29"/>
        <v/>
      </c>
      <c r="E14" s="116"/>
      <c r="F14" s="90" t="str">
        <f t="shared" si="0"/>
        <v/>
      </c>
      <c r="G14" s="91"/>
      <c r="H14" s="102"/>
      <c r="I14" s="103"/>
      <c r="J14" s="69" t="str">
        <f t="shared" si="1"/>
        <v/>
      </c>
      <c r="K14" s="104"/>
      <c r="L14" s="95" t="str">
        <f t="shared" si="10"/>
        <v/>
      </c>
      <c r="M14" s="104"/>
      <c r="N14" s="95" t="str">
        <f t="shared" si="11"/>
        <v/>
      </c>
      <c r="O14" s="104"/>
      <c r="P14" s="95" t="str">
        <f t="shared" si="12"/>
        <v/>
      </c>
      <c r="Q14" s="104"/>
      <c r="R14" s="105" t="str">
        <f t="shared" ref="R14" si="45">IF(ISBLANK(Q14),"",SUM(Q14*$E14))</f>
        <v/>
      </c>
      <c r="S14" s="104"/>
      <c r="T14" s="105" t="str">
        <f t="shared" ref="T14" si="46">IF(ISBLANK(S14),"",SUM(S14*$E14))</f>
        <v/>
      </c>
      <c r="U14" s="104"/>
      <c r="V14" s="105" t="str">
        <f t="shared" ref="V14:Z14" si="47">IF(ISBLANK(U14),"",SUM(U14*$E14))</f>
        <v/>
      </c>
      <c r="W14" s="104"/>
      <c r="X14" s="105" t="str">
        <f t="shared" si="16"/>
        <v/>
      </c>
      <c r="Y14" s="104"/>
      <c r="Z14" s="195" t="str">
        <f t="shared" si="47"/>
        <v/>
      </c>
      <c r="AA14" s="199"/>
      <c r="AB14" s="105" t="str">
        <f t="shared" si="17"/>
        <v/>
      </c>
      <c r="AC14" s="104"/>
      <c r="AD14" s="105" t="str">
        <f t="shared" si="17"/>
        <v/>
      </c>
      <c r="AE14" s="104"/>
      <c r="AF14" s="105" t="str">
        <f t="shared" si="18"/>
        <v/>
      </c>
      <c r="AG14" s="69"/>
      <c r="AH14" s="184" t="str">
        <f t="shared" si="19"/>
        <v/>
      </c>
      <c r="AI14" s="97" t="str">
        <f t="shared" si="20"/>
        <v/>
      </c>
      <c r="AJ14" s="97" t="str">
        <f t="shared" si="21"/>
        <v/>
      </c>
      <c r="AK14" s="97" t="str">
        <f t="shared" si="22"/>
        <v/>
      </c>
      <c r="AL14" s="185" t="str">
        <f t="shared" si="23"/>
        <v/>
      </c>
      <c r="AM14" s="185" t="str">
        <f t="shared" si="24"/>
        <v/>
      </c>
      <c r="AN14" s="185" t="str">
        <f t="shared" si="25"/>
        <v/>
      </c>
      <c r="AO14" s="186" t="str">
        <f t="shared" si="26"/>
        <v/>
      </c>
      <c r="AP14" s="69" t="str">
        <f t="shared" si="27"/>
        <v/>
      </c>
      <c r="AQ14" s="107" t="str">
        <f t="shared" si="2"/>
        <v/>
      </c>
      <c r="AR14" s="97" t="str">
        <f t="shared" si="3"/>
        <v/>
      </c>
      <c r="AS14" s="97" t="str">
        <f t="shared" si="4"/>
        <v/>
      </c>
      <c r="AT14" s="97" t="str">
        <f t="shared" si="5"/>
        <v/>
      </c>
      <c r="AU14" s="97" t="str">
        <f t="shared" si="6"/>
        <v/>
      </c>
      <c r="AV14" s="97" t="str">
        <f t="shared" si="7"/>
        <v/>
      </c>
      <c r="AW14" s="97" t="str">
        <f t="shared" si="8"/>
        <v/>
      </c>
      <c r="AX14" s="186" t="str">
        <f t="shared" si="9"/>
        <v/>
      </c>
      <c r="AY14" s="231">
        <f t="shared" si="28"/>
        <v>0</v>
      </c>
      <c r="AZ14" s="203"/>
      <c r="BA14" s="108" t="s">
        <v>194</v>
      </c>
      <c r="BB14" s="109">
        <v>0</v>
      </c>
      <c r="BC14" s="109">
        <v>0</v>
      </c>
      <c r="BD14" s="109">
        <v>0</v>
      </c>
      <c r="BE14" s="109">
        <v>0</v>
      </c>
      <c r="BF14" s="109">
        <v>0</v>
      </c>
      <c r="BG14" s="110">
        <v>0</v>
      </c>
      <c r="BI14" s="286"/>
      <c r="BK14" s="75"/>
      <c r="BL14" s="75"/>
      <c r="BM14" s="75"/>
      <c r="BN14" s="75"/>
      <c r="BO14" s="75"/>
      <c r="BP14" s="75"/>
    </row>
    <row r="15" spans="1:68" ht="12" customHeight="1" x14ac:dyDescent="0.25">
      <c r="A15" s="65"/>
      <c r="B15" s="101"/>
      <c r="C15" s="89"/>
      <c r="D15" s="283" t="str">
        <f t="shared" si="29"/>
        <v/>
      </c>
      <c r="E15" s="116"/>
      <c r="F15" s="90" t="str">
        <f t="shared" si="0"/>
        <v/>
      </c>
      <c r="G15" s="91"/>
      <c r="H15" s="111"/>
      <c r="I15" s="112"/>
      <c r="J15" s="69" t="str">
        <f t="shared" si="1"/>
        <v/>
      </c>
      <c r="K15" s="104"/>
      <c r="L15" s="95" t="str">
        <f t="shared" si="10"/>
        <v/>
      </c>
      <c r="M15" s="104"/>
      <c r="N15" s="95" t="str">
        <f t="shared" si="11"/>
        <v/>
      </c>
      <c r="O15" s="104"/>
      <c r="P15" s="95" t="str">
        <f t="shared" si="12"/>
        <v/>
      </c>
      <c r="Q15" s="104"/>
      <c r="R15" s="105" t="str">
        <f t="shared" ref="R15" si="48">IF(ISBLANK(Q15),"",SUM(Q15*$E15))</f>
        <v/>
      </c>
      <c r="S15" s="104"/>
      <c r="T15" s="105" t="str">
        <f t="shared" ref="T15" si="49">IF(ISBLANK(S15),"",SUM(S15*$E15))</f>
        <v/>
      </c>
      <c r="U15" s="104"/>
      <c r="V15" s="105" t="str">
        <f t="shared" ref="V15:Z15" si="50">IF(ISBLANK(U15),"",SUM(U15*$E15))</f>
        <v/>
      </c>
      <c r="W15" s="104"/>
      <c r="X15" s="105" t="str">
        <f t="shared" si="16"/>
        <v/>
      </c>
      <c r="Y15" s="104"/>
      <c r="Z15" s="195" t="str">
        <f t="shared" si="50"/>
        <v/>
      </c>
      <c r="AA15" s="199"/>
      <c r="AB15" s="105" t="str">
        <f t="shared" si="17"/>
        <v/>
      </c>
      <c r="AC15" s="104"/>
      <c r="AD15" s="105" t="str">
        <f t="shared" si="17"/>
        <v/>
      </c>
      <c r="AE15" s="104"/>
      <c r="AF15" s="105" t="str">
        <f t="shared" si="18"/>
        <v/>
      </c>
      <c r="AG15" s="69"/>
      <c r="AH15" s="184" t="str">
        <f t="shared" si="19"/>
        <v/>
      </c>
      <c r="AI15" s="97" t="str">
        <f t="shared" si="20"/>
        <v/>
      </c>
      <c r="AJ15" s="97" t="str">
        <f t="shared" si="21"/>
        <v/>
      </c>
      <c r="AK15" s="97" t="str">
        <f t="shared" si="22"/>
        <v/>
      </c>
      <c r="AL15" s="185" t="str">
        <f t="shared" si="23"/>
        <v/>
      </c>
      <c r="AM15" s="185" t="str">
        <f t="shared" si="24"/>
        <v/>
      </c>
      <c r="AN15" s="185" t="str">
        <f t="shared" si="25"/>
        <v/>
      </c>
      <c r="AO15" s="186" t="str">
        <f t="shared" si="26"/>
        <v/>
      </c>
      <c r="AP15" s="69" t="str">
        <f t="shared" si="27"/>
        <v/>
      </c>
      <c r="AQ15" s="107" t="str">
        <f t="shared" si="2"/>
        <v/>
      </c>
      <c r="AR15" s="97" t="str">
        <f t="shared" si="3"/>
        <v/>
      </c>
      <c r="AS15" s="97" t="str">
        <f t="shared" si="4"/>
        <v/>
      </c>
      <c r="AT15" s="97" t="str">
        <f t="shared" si="5"/>
        <v/>
      </c>
      <c r="AU15" s="97" t="str">
        <f t="shared" si="6"/>
        <v/>
      </c>
      <c r="AV15" s="97" t="str">
        <f t="shared" si="7"/>
        <v/>
      </c>
      <c r="AW15" s="97" t="str">
        <f t="shared" si="8"/>
        <v/>
      </c>
      <c r="AX15" s="186" t="str">
        <f t="shared" si="9"/>
        <v/>
      </c>
      <c r="AY15" s="231">
        <f t="shared" si="28"/>
        <v>0</v>
      </c>
      <c r="AZ15" s="69"/>
      <c r="BA15" s="108" t="s">
        <v>195</v>
      </c>
      <c r="BB15" s="109">
        <v>919.09999999999968</v>
      </c>
      <c r="BC15" s="109">
        <v>64.7</v>
      </c>
      <c r="BD15" s="109">
        <v>343.2</v>
      </c>
      <c r="BE15" s="109">
        <v>58.899999999999977</v>
      </c>
      <c r="BF15" s="109">
        <v>1385.8999999999996</v>
      </c>
      <c r="BG15" s="110">
        <v>1</v>
      </c>
      <c r="BH15" s="66"/>
      <c r="BI15" s="286"/>
      <c r="BK15" s="113"/>
      <c r="BL15" s="113"/>
    </row>
    <row r="16" spans="1:68" ht="12" customHeight="1" x14ac:dyDescent="0.25">
      <c r="A16" s="65"/>
      <c r="B16" s="101"/>
      <c r="C16" s="89"/>
      <c r="D16" s="283" t="str">
        <f t="shared" si="29"/>
        <v/>
      </c>
      <c r="E16" s="116"/>
      <c r="F16" s="90" t="str">
        <f t="shared" si="0"/>
        <v/>
      </c>
      <c r="G16" s="91"/>
      <c r="H16" s="111"/>
      <c r="I16" s="112"/>
      <c r="J16" s="69" t="str">
        <f t="shared" si="1"/>
        <v/>
      </c>
      <c r="K16" s="104"/>
      <c r="L16" s="95" t="str">
        <f t="shared" si="10"/>
        <v/>
      </c>
      <c r="M16" s="104"/>
      <c r="N16" s="95" t="str">
        <f t="shared" si="11"/>
        <v/>
      </c>
      <c r="O16" s="104"/>
      <c r="P16" s="95" t="str">
        <f t="shared" si="12"/>
        <v/>
      </c>
      <c r="Q16" s="104"/>
      <c r="R16" s="105" t="str">
        <f t="shared" ref="R16" si="51">IF(ISBLANK(Q16),"",SUM(Q16*$E16))</f>
        <v/>
      </c>
      <c r="S16" s="104"/>
      <c r="T16" s="105" t="str">
        <f t="shared" ref="T16" si="52">IF(ISBLANK(S16),"",SUM(S16*$E16))</f>
        <v/>
      </c>
      <c r="U16" s="104"/>
      <c r="V16" s="105" t="str">
        <f t="shared" ref="V16:Z16" si="53">IF(ISBLANK(U16),"",SUM(U16*$E16))</f>
        <v/>
      </c>
      <c r="W16" s="104"/>
      <c r="X16" s="105" t="str">
        <f t="shared" si="16"/>
        <v/>
      </c>
      <c r="Y16" s="104"/>
      <c r="Z16" s="195" t="str">
        <f t="shared" si="53"/>
        <v/>
      </c>
      <c r="AA16" s="199"/>
      <c r="AB16" s="105" t="str">
        <f t="shared" si="17"/>
        <v/>
      </c>
      <c r="AC16" s="104"/>
      <c r="AD16" s="105" t="str">
        <f t="shared" si="17"/>
        <v/>
      </c>
      <c r="AE16" s="104"/>
      <c r="AF16" s="105" t="str">
        <f t="shared" si="18"/>
        <v/>
      </c>
      <c r="AG16" s="69"/>
      <c r="AH16" s="184" t="str">
        <f t="shared" si="19"/>
        <v/>
      </c>
      <c r="AI16" s="97" t="str">
        <f t="shared" si="20"/>
        <v/>
      </c>
      <c r="AJ16" s="97" t="str">
        <f t="shared" si="21"/>
        <v/>
      </c>
      <c r="AK16" s="97" t="str">
        <f t="shared" si="22"/>
        <v/>
      </c>
      <c r="AL16" s="185" t="str">
        <f t="shared" si="23"/>
        <v/>
      </c>
      <c r="AM16" s="185" t="str">
        <f t="shared" si="24"/>
        <v/>
      </c>
      <c r="AN16" s="185" t="str">
        <f t="shared" si="25"/>
        <v/>
      </c>
      <c r="AO16" s="186" t="str">
        <f t="shared" si="26"/>
        <v/>
      </c>
      <c r="AP16" s="69" t="str">
        <f t="shared" si="27"/>
        <v/>
      </c>
      <c r="AQ16" s="107" t="str">
        <f t="shared" si="2"/>
        <v/>
      </c>
      <c r="AR16" s="97" t="str">
        <f t="shared" si="3"/>
        <v/>
      </c>
      <c r="AS16" s="97" t="str">
        <f t="shared" si="4"/>
        <v/>
      </c>
      <c r="AT16" s="97" t="str">
        <f t="shared" si="5"/>
        <v/>
      </c>
      <c r="AU16" s="97" t="str">
        <f t="shared" si="6"/>
        <v/>
      </c>
      <c r="AV16" s="97" t="str">
        <f t="shared" si="7"/>
        <v/>
      </c>
      <c r="AW16" s="97" t="str">
        <f t="shared" si="8"/>
        <v/>
      </c>
      <c r="AX16" s="186" t="str">
        <f t="shared" si="9"/>
        <v/>
      </c>
      <c r="AY16" s="231">
        <f t="shared" si="28"/>
        <v>0</v>
      </c>
      <c r="AZ16" s="69"/>
      <c r="BA16" s="108" t="s">
        <v>196</v>
      </c>
      <c r="BB16" s="109" t="s">
        <v>234</v>
      </c>
      <c r="BC16" s="109" t="s">
        <v>234</v>
      </c>
      <c r="BD16" s="109" t="s">
        <v>234</v>
      </c>
      <c r="BE16" s="109" t="s">
        <v>234</v>
      </c>
      <c r="BF16" s="109">
        <v>0</v>
      </c>
      <c r="BG16" s="110" t="s">
        <v>234</v>
      </c>
      <c r="BI16" s="286"/>
      <c r="BK16" s="113"/>
      <c r="BN16" s="113"/>
      <c r="BO16" s="113"/>
    </row>
    <row r="17" spans="1:59" ht="12" customHeight="1" x14ac:dyDescent="0.25">
      <c r="A17" s="65"/>
      <c r="B17" s="101"/>
      <c r="C17" s="89"/>
      <c r="D17" s="283" t="str">
        <f t="shared" si="29"/>
        <v/>
      </c>
      <c r="E17" s="116"/>
      <c r="F17" s="90" t="str">
        <f t="shared" si="0"/>
        <v/>
      </c>
      <c r="G17" s="91"/>
      <c r="H17" s="111"/>
      <c r="I17" s="114"/>
      <c r="J17" s="69" t="str">
        <f t="shared" si="1"/>
        <v/>
      </c>
      <c r="K17" s="104"/>
      <c r="L17" s="95" t="str">
        <f t="shared" si="10"/>
        <v/>
      </c>
      <c r="M17" s="104"/>
      <c r="N17" s="95" t="str">
        <f t="shared" si="11"/>
        <v/>
      </c>
      <c r="O17" s="104"/>
      <c r="P17" s="95" t="str">
        <f t="shared" si="12"/>
        <v/>
      </c>
      <c r="Q17" s="104"/>
      <c r="R17" s="105" t="str">
        <f t="shared" ref="R17" si="54">IF(ISBLANK(Q17),"",SUM(Q17*$E17))</f>
        <v/>
      </c>
      <c r="S17" s="104"/>
      <c r="T17" s="105" t="str">
        <f t="shared" ref="T17" si="55">IF(ISBLANK(S17),"",SUM(S17*$E17))</f>
        <v/>
      </c>
      <c r="U17" s="104"/>
      <c r="V17" s="105" t="str">
        <f t="shared" ref="V17:Z17" si="56">IF(ISBLANK(U17),"",SUM(U17*$E17))</f>
        <v/>
      </c>
      <c r="W17" s="104"/>
      <c r="X17" s="105" t="str">
        <f t="shared" si="16"/>
        <v/>
      </c>
      <c r="Y17" s="104"/>
      <c r="Z17" s="195" t="str">
        <f t="shared" si="56"/>
        <v/>
      </c>
      <c r="AA17" s="199"/>
      <c r="AB17" s="105" t="str">
        <f t="shared" si="17"/>
        <v/>
      </c>
      <c r="AC17" s="104"/>
      <c r="AD17" s="105" t="str">
        <f t="shared" si="17"/>
        <v/>
      </c>
      <c r="AE17" s="104"/>
      <c r="AF17" s="105" t="str">
        <f t="shared" si="18"/>
        <v/>
      </c>
      <c r="AG17" s="69"/>
      <c r="AH17" s="184" t="str">
        <f t="shared" si="19"/>
        <v/>
      </c>
      <c r="AI17" s="97" t="str">
        <f t="shared" si="20"/>
        <v/>
      </c>
      <c r="AJ17" s="97" t="str">
        <f t="shared" si="21"/>
        <v/>
      </c>
      <c r="AK17" s="97" t="str">
        <f t="shared" si="22"/>
        <v/>
      </c>
      <c r="AL17" s="185" t="str">
        <f t="shared" si="23"/>
        <v/>
      </c>
      <c r="AM17" s="185" t="str">
        <f t="shared" si="24"/>
        <v/>
      </c>
      <c r="AN17" s="185" t="str">
        <f t="shared" si="25"/>
        <v/>
      </c>
      <c r="AO17" s="186" t="str">
        <f t="shared" si="26"/>
        <v/>
      </c>
      <c r="AP17" s="69" t="str">
        <f t="shared" si="27"/>
        <v/>
      </c>
      <c r="AQ17" s="107" t="str">
        <f t="shared" si="2"/>
        <v/>
      </c>
      <c r="AR17" s="97" t="str">
        <f t="shared" si="3"/>
        <v/>
      </c>
      <c r="AS17" s="97" t="str">
        <f t="shared" si="4"/>
        <v/>
      </c>
      <c r="AT17" s="97" t="str">
        <f t="shared" si="5"/>
        <v/>
      </c>
      <c r="AU17" s="97" t="str">
        <f t="shared" si="6"/>
        <v/>
      </c>
      <c r="AV17" s="97" t="str">
        <f t="shared" si="7"/>
        <v/>
      </c>
      <c r="AW17" s="97" t="str">
        <f t="shared" si="8"/>
        <v/>
      </c>
      <c r="AX17" s="186" t="str">
        <f t="shared" si="9"/>
        <v/>
      </c>
      <c r="AY17" s="231">
        <f t="shared" si="28"/>
        <v>0</v>
      </c>
      <c r="AZ17" s="69"/>
      <c r="BA17" s="69"/>
      <c r="BB17" s="69"/>
      <c r="BC17" s="69"/>
      <c r="BD17" s="69"/>
      <c r="BE17" s="69"/>
      <c r="BF17" s="69"/>
      <c r="BG17" s="69"/>
    </row>
    <row r="18" spans="1:59" ht="12" customHeight="1" x14ac:dyDescent="0.25">
      <c r="A18" s="65"/>
      <c r="B18" s="101"/>
      <c r="C18" s="89"/>
      <c r="D18" s="283" t="str">
        <f t="shared" si="29"/>
        <v/>
      </c>
      <c r="E18" s="205"/>
      <c r="F18" s="90" t="str">
        <f t="shared" si="0"/>
        <v/>
      </c>
      <c r="G18" s="91"/>
      <c r="H18" s="111"/>
      <c r="I18" s="114"/>
      <c r="J18" s="69" t="str">
        <f t="shared" si="1"/>
        <v/>
      </c>
      <c r="K18" s="104"/>
      <c r="L18" s="95" t="str">
        <f t="shared" si="10"/>
        <v/>
      </c>
      <c r="M18" s="104"/>
      <c r="N18" s="95" t="str">
        <f t="shared" si="11"/>
        <v/>
      </c>
      <c r="O18" s="104"/>
      <c r="P18" s="95" t="str">
        <f t="shared" si="12"/>
        <v/>
      </c>
      <c r="Q18" s="104"/>
      <c r="R18" s="105" t="str">
        <f t="shared" ref="R18" si="57">IF(ISBLANK(Q18),"",SUM(Q18*$E18))</f>
        <v/>
      </c>
      <c r="S18" s="104"/>
      <c r="T18" s="105" t="str">
        <f t="shared" ref="T18" si="58">IF(ISBLANK(S18),"",SUM(S18*$E18))</f>
        <v/>
      </c>
      <c r="U18" s="104"/>
      <c r="V18" s="105" t="str">
        <f t="shared" ref="V18:Z18" si="59">IF(ISBLANK(U18),"",SUM(U18*$E18))</f>
        <v/>
      </c>
      <c r="W18" s="104"/>
      <c r="X18" s="105" t="str">
        <f t="shared" si="16"/>
        <v/>
      </c>
      <c r="Y18" s="104"/>
      <c r="Z18" s="195" t="str">
        <f t="shared" si="59"/>
        <v/>
      </c>
      <c r="AA18" s="199"/>
      <c r="AB18" s="105" t="str">
        <f t="shared" si="17"/>
        <v/>
      </c>
      <c r="AC18" s="104"/>
      <c r="AD18" s="105" t="str">
        <f t="shared" si="17"/>
        <v/>
      </c>
      <c r="AE18" s="104"/>
      <c r="AF18" s="105" t="str">
        <f t="shared" si="18"/>
        <v/>
      </c>
      <c r="AG18" s="69"/>
      <c r="AH18" s="184" t="str">
        <f t="shared" si="19"/>
        <v/>
      </c>
      <c r="AI18" s="97" t="str">
        <f t="shared" si="20"/>
        <v/>
      </c>
      <c r="AJ18" s="97" t="str">
        <f t="shared" si="21"/>
        <v/>
      </c>
      <c r="AK18" s="97" t="str">
        <f t="shared" si="22"/>
        <v/>
      </c>
      <c r="AL18" s="185" t="str">
        <f t="shared" si="23"/>
        <v/>
      </c>
      <c r="AM18" s="185" t="str">
        <f t="shared" si="24"/>
        <v/>
      </c>
      <c r="AN18" s="185" t="str">
        <f t="shared" si="25"/>
        <v/>
      </c>
      <c r="AO18" s="186" t="str">
        <f t="shared" si="26"/>
        <v/>
      </c>
      <c r="AP18" s="69" t="str">
        <f t="shared" si="27"/>
        <v/>
      </c>
      <c r="AQ18" s="107" t="str">
        <f t="shared" si="2"/>
        <v/>
      </c>
      <c r="AR18" s="97" t="str">
        <f t="shared" si="3"/>
        <v/>
      </c>
      <c r="AS18" s="97" t="str">
        <f t="shared" si="4"/>
        <v/>
      </c>
      <c r="AT18" s="97" t="str">
        <f t="shared" si="5"/>
        <v/>
      </c>
      <c r="AU18" s="97" t="str">
        <f t="shared" si="6"/>
        <v/>
      </c>
      <c r="AV18" s="97" t="str">
        <f t="shared" si="7"/>
        <v/>
      </c>
      <c r="AW18" s="97" t="str">
        <f t="shared" si="8"/>
        <v/>
      </c>
      <c r="AX18" s="186" t="str">
        <f t="shared" si="9"/>
        <v/>
      </c>
      <c r="AY18" s="231">
        <f t="shared" si="28"/>
        <v>0</v>
      </c>
      <c r="AZ18" s="69"/>
      <c r="BE18" s="69"/>
      <c r="BF18" s="69"/>
      <c r="BG18" s="69"/>
    </row>
    <row r="19" spans="1:59" ht="12" customHeight="1" x14ac:dyDescent="0.25">
      <c r="A19" s="65"/>
      <c r="B19" s="101"/>
      <c r="C19" s="89"/>
      <c r="D19" s="283" t="str">
        <f t="shared" si="29"/>
        <v/>
      </c>
      <c r="E19" s="116"/>
      <c r="F19" s="90" t="str">
        <f t="shared" si="0"/>
        <v/>
      </c>
      <c r="G19" s="91"/>
      <c r="H19" s="111"/>
      <c r="I19" s="114"/>
      <c r="J19" s="69" t="str">
        <f t="shared" si="1"/>
        <v/>
      </c>
      <c r="K19" s="104"/>
      <c r="L19" s="95" t="str">
        <f t="shared" si="10"/>
        <v/>
      </c>
      <c r="M19" s="104"/>
      <c r="N19" s="95" t="str">
        <f t="shared" si="11"/>
        <v/>
      </c>
      <c r="O19" s="104"/>
      <c r="P19" s="95" t="str">
        <f t="shared" si="12"/>
        <v/>
      </c>
      <c r="Q19" s="104"/>
      <c r="R19" s="105" t="str">
        <f t="shared" ref="R19" si="60">IF(ISBLANK(Q19),"",SUM(Q19*$E19))</f>
        <v/>
      </c>
      <c r="S19" s="104"/>
      <c r="T19" s="105" t="str">
        <f t="shared" ref="T19" si="61">IF(ISBLANK(S19),"",SUM(S19*$E19))</f>
        <v/>
      </c>
      <c r="U19" s="104"/>
      <c r="V19" s="105" t="str">
        <f t="shared" ref="V19:Z19" si="62">IF(ISBLANK(U19),"",SUM(U19*$E19))</f>
        <v/>
      </c>
      <c r="W19" s="104"/>
      <c r="X19" s="105" t="str">
        <f t="shared" si="16"/>
        <v/>
      </c>
      <c r="Y19" s="104"/>
      <c r="Z19" s="195" t="str">
        <f t="shared" si="62"/>
        <v/>
      </c>
      <c r="AA19" s="199"/>
      <c r="AB19" s="105" t="str">
        <f t="shared" si="17"/>
        <v/>
      </c>
      <c r="AC19" s="104"/>
      <c r="AD19" s="105" t="str">
        <f t="shared" si="17"/>
        <v/>
      </c>
      <c r="AE19" s="104"/>
      <c r="AF19" s="105" t="str">
        <f t="shared" si="18"/>
        <v/>
      </c>
      <c r="AG19" s="69"/>
      <c r="AH19" s="106" t="str">
        <f t="shared" si="19"/>
        <v/>
      </c>
      <c r="AI19" s="97" t="str">
        <f t="shared" si="20"/>
        <v/>
      </c>
      <c r="AJ19" s="97" t="str">
        <f t="shared" si="21"/>
        <v/>
      </c>
      <c r="AK19" s="97" t="str">
        <f t="shared" si="22"/>
        <v/>
      </c>
      <c r="AL19" s="185" t="str">
        <f t="shared" si="23"/>
        <v/>
      </c>
      <c r="AM19" s="185" t="str">
        <f t="shared" si="24"/>
        <v/>
      </c>
      <c r="AN19" s="185" t="str">
        <f t="shared" si="25"/>
        <v/>
      </c>
      <c r="AO19" s="186" t="str">
        <f t="shared" si="26"/>
        <v/>
      </c>
      <c r="AP19" s="69" t="str">
        <f t="shared" si="27"/>
        <v/>
      </c>
      <c r="AQ19" s="107" t="str">
        <f t="shared" si="2"/>
        <v/>
      </c>
      <c r="AR19" s="97" t="str">
        <f t="shared" si="3"/>
        <v/>
      </c>
      <c r="AS19" s="97" t="str">
        <f t="shared" si="4"/>
        <v/>
      </c>
      <c r="AT19" s="97" t="str">
        <f t="shared" si="5"/>
        <v/>
      </c>
      <c r="AU19" s="97" t="str">
        <f t="shared" si="6"/>
        <v/>
      </c>
      <c r="AV19" s="97" t="str">
        <f t="shared" si="7"/>
        <v/>
      </c>
      <c r="AW19" s="97" t="str">
        <f t="shared" si="8"/>
        <v/>
      </c>
      <c r="AX19" s="186" t="str">
        <f t="shared" si="9"/>
        <v/>
      </c>
      <c r="AY19" s="231">
        <f t="shared" si="28"/>
        <v>0</v>
      </c>
      <c r="AZ19" s="69"/>
      <c r="BA19" s="201"/>
      <c r="BE19" s="69"/>
      <c r="BF19" s="69"/>
      <c r="BG19" s="69"/>
    </row>
    <row r="20" spans="1:59" ht="12" customHeight="1" x14ac:dyDescent="0.25">
      <c r="A20" s="65"/>
      <c r="B20" s="101"/>
      <c r="C20" s="89"/>
      <c r="D20" s="283" t="str">
        <f t="shared" si="29"/>
        <v/>
      </c>
      <c r="E20" s="205"/>
      <c r="F20" s="90" t="str">
        <f t="shared" si="0"/>
        <v/>
      </c>
      <c r="G20" s="91"/>
      <c r="H20" s="111"/>
      <c r="I20" s="114"/>
      <c r="J20" s="69" t="str">
        <f t="shared" si="1"/>
        <v/>
      </c>
      <c r="K20" s="104"/>
      <c r="L20" s="95" t="str">
        <f t="shared" si="10"/>
        <v/>
      </c>
      <c r="M20" s="104"/>
      <c r="N20" s="95" t="str">
        <f t="shared" si="11"/>
        <v/>
      </c>
      <c r="O20" s="104"/>
      <c r="P20" s="95" t="str">
        <f t="shared" si="12"/>
        <v/>
      </c>
      <c r="Q20" s="104"/>
      <c r="R20" s="105" t="str">
        <f t="shared" ref="R20" si="63">IF(ISBLANK(Q20),"",SUM(Q20*$E20))</f>
        <v/>
      </c>
      <c r="S20" s="104"/>
      <c r="T20" s="105" t="str">
        <f t="shared" ref="T20" si="64">IF(ISBLANK(S20),"",SUM(S20*$E20))</f>
        <v/>
      </c>
      <c r="U20" s="104"/>
      <c r="V20" s="105" t="str">
        <f t="shared" ref="V20:Z20" si="65">IF(ISBLANK(U20),"",SUM(U20*$E20))</f>
        <v/>
      </c>
      <c r="W20" s="104"/>
      <c r="X20" s="105" t="str">
        <f t="shared" si="16"/>
        <v/>
      </c>
      <c r="Y20" s="104"/>
      <c r="Z20" s="195" t="str">
        <f t="shared" si="65"/>
        <v/>
      </c>
      <c r="AA20" s="199"/>
      <c r="AB20" s="105" t="str">
        <f t="shared" si="17"/>
        <v/>
      </c>
      <c r="AC20" s="104"/>
      <c r="AD20" s="105" t="str">
        <f t="shared" si="17"/>
        <v/>
      </c>
      <c r="AE20" s="104"/>
      <c r="AF20" s="105" t="str">
        <f t="shared" si="18"/>
        <v/>
      </c>
      <c r="AG20" s="69"/>
      <c r="AH20" s="106" t="str">
        <f t="shared" si="19"/>
        <v/>
      </c>
      <c r="AI20" s="97" t="str">
        <f t="shared" si="20"/>
        <v/>
      </c>
      <c r="AJ20" s="97" t="str">
        <f t="shared" si="21"/>
        <v/>
      </c>
      <c r="AK20" s="97" t="str">
        <f t="shared" si="22"/>
        <v/>
      </c>
      <c r="AL20" s="185" t="str">
        <f t="shared" si="23"/>
        <v/>
      </c>
      <c r="AM20" s="185" t="str">
        <f t="shared" si="24"/>
        <v/>
      </c>
      <c r="AN20" s="185" t="str">
        <f t="shared" si="25"/>
        <v/>
      </c>
      <c r="AO20" s="186" t="str">
        <f t="shared" si="26"/>
        <v/>
      </c>
      <c r="AP20" s="69" t="str">
        <f t="shared" si="27"/>
        <v/>
      </c>
      <c r="AQ20" s="107" t="str">
        <f t="shared" si="2"/>
        <v/>
      </c>
      <c r="AR20" s="97" t="str">
        <f t="shared" si="3"/>
        <v/>
      </c>
      <c r="AS20" s="97" t="str">
        <f t="shared" si="4"/>
        <v/>
      </c>
      <c r="AT20" s="97" t="str">
        <f t="shared" si="5"/>
        <v/>
      </c>
      <c r="AU20" s="97" t="str">
        <f t="shared" si="6"/>
        <v/>
      </c>
      <c r="AV20" s="97" t="str">
        <f t="shared" si="7"/>
        <v/>
      </c>
      <c r="AW20" s="97" t="str">
        <f t="shared" si="8"/>
        <v/>
      </c>
      <c r="AX20" s="186" t="str">
        <f t="shared" si="9"/>
        <v/>
      </c>
      <c r="AY20" s="231">
        <f t="shared" si="28"/>
        <v>0</v>
      </c>
      <c r="AZ20" s="69"/>
      <c r="BA20" s="202" t="s">
        <v>210</v>
      </c>
      <c r="BB20" s="188" t="s">
        <v>206</v>
      </c>
      <c r="BC20" s="188" t="s">
        <v>207</v>
      </c>
      <c r="BD20" s="188" t="s">
        <v>208</v>
      </c>
      <c r="BE20" s="69"/>
      <c r="BF20" s="69"/>
      <c r="BG20" s="69"/>
    </row>
    <row r="21" spans="1:59" ht="12" customHeight="1" x14ac:dyDescent="0.25">
      <c r="A21" s="65"/>
      <c r="B21" s="101"/>
      <c r="C21" s="89"/>
      <c r="D21" s="283" t="str">
        <f t="shared" si="29"/>
        <v/>
      </c>
      <c r="E21" s="205"/>
      <c r="F21" s="90" t="str">
        <f t="shared" si="0"/>
        <v/>
      </c>
      <c r="G21" s="91"/>
      <c r="H21" s="111"/>
      <c r="I21" s="114"/>
      <c r="J21" s="69" t="str">
        <f t="shared" si="1"/>
        <v/>
      </c>
      <c r="K21" s="104"/>
      <c r="L21" s="95" t="str">
        <f t="shared" si="10"/>
        <v/>
      </c>
      <c r="M21" s="104"/>
      <c r="N21" s="95" t="str">
        <f t="shared" si="11"/>
        <v/>
      </c>
      <c r="O21" s="104"/>
      <c r="P21" s="95" t="str">
        <f t="shared" si="12"/>
        <v/>
      </c>
      <c r="Q21" s="104"/>
      <c r="R21" s="105" t="str">
        <f t="shared" ref="R21" si="66">IF(ISBLANK(Q21),"",SUM(Q21*$E21))</f>
        <v/>
      </c>
      <c r="S21" s="104"/>
      <c r="T21" s="105" t="str">
        <f t="shared" ref="T21" si="67">IF(ISBLANK(S21),"",SUM(S21*$E21))</f>
        <v/>
      </c>
      <c r="U21" s="104"/>
      <c r="V21" s="105" t="str">
        <f t="shared" ref="V21:Z21" si="68">IF(ISBLANK(U21),"",SUM(U21*$E21))</f>
        <v/>
      </c>
      <c r="W21" s="104"/>
      <c r="X21" s="105" t="str">
        <f t="shared" si="16"/>
        <v/>
      </c>
      <c r="Y21" s="104"/>
      <c r="Z21" s="195" t="str">
        <f t="shared" si="68"/>
        <v/>
      </c>
      <c r="AA21" s="199"/>
      <c r="AB21" s="105" t="str">
        <f t="shared" si="17"/>
        <v/>
      </c>
      <c r="AC21" s="104"/>
      <c r="AD21" s="105" t="str">
        <f t="shared" si="17"/>
        <v/>
      </c>
      <c r="AE21" s="104"/>
      <c r="AF21" s="105" t="str">
        <f t="shared" si="18"/>
        <v/>
      </c>
      <c r="AG21" s="69"/>
      <c r="AH21" s="106" t="str">
        <f t="shared" si="19"/>
        <v/>
      </c>
      <c r="AI21" s="97" t="str">
        <f t="shared" si="20"/>
        <v/>
      </c>
      <c r="AJ21" s="97" t="str">
        <f t="shared" si="21"/>
        <v/>
      </c>
      <c r="AK21" s="97" t="str">
        <f t="shared" si="22"/>
        <v/>
      </c>
      <c r="AL21" s="185" t="str">
        <f t="shared" si="23"/>
        <v/>
      </c>
      <c r="AM21" s="185" t="str">
        <f t="shared" si="24"/>
        <v/>
      </c>
      <c r="AN21" s="185" t="str">
        <f t="shared" si="25"/>
        <v/>
      </c>
      <c r="AO21" s="186" t="str">
        <f t="shared" si="26"/>
        <v/>
      </c>
      <c r="AP21" s="69" t="str">
        <f t="shared" si="27"/>
        <v/>
      </c>
      <c r="AQ21" s="107" t="str">
        <f t="shared" si="2"/>
        <v/>
      </c>
      <c r="AR21" s="97" t="str">
        <f t="shared" si="3"/>
        <v/>
      </c>
      <c r="AS21" s="97" t="str">
        <f t="shared" si="4"/>
        <v/>
      </c>
      <c r="AT21" s="97" t="str">
        <f t="shared" si="5"/>
        <v/>
      </c>
      <c r="AU21" s="97" t="str">
        <f t="shared" si="6"/>
        <v/>
      </c>
      <c r="AV21" s="97" t="str">
        <f t="shared" si="7"/>
        <v/>
      </c>
      <c r="AW21" s="97" t="str">
        <f t="shared" si="8"/>
        <v/>
      </c>
      <c r="AX21" s="186" t="str">
        <f t="shared" si="9"/>
        <v/>
      </c>
      <c r="AY21" s="231">
        <f t="shared" si="28"/>
        <v>0</v>
      </c>
      <c r="AZ21" s="69"/>
      <c r="BA21" s="98" t="s">
        <v>227</v>
      </c>
      <c r="BB21" s="189">
        <f>BG7</f>
        <v>9.2228361588143782E-3</v>
      </c>
      <c r="BC21" s="189"/>
      <c r="BD21" s="189"/>
      <c r="BE21" s="69"/>
      <c r="BF21" s="69"/>
      <c r="BG21" s="69"/>
    </row>
    <row r="22" spans="1:59" ht="12" customHeight="1" x14ac:dyDescent="0.25">
      <c r="A22" s="65"/>
      <c r="B22" s="101"/>
      <c r="C22" s="89"/>
      <c r="D22" s="283" t="str">
        <f t="shared" si="29"/>
        <v/>
      </c>
      <c r="E22" s="116"/>
      <c r="F22" s="90" t="str">
        <f t="shared" si="0"/>
        <v/>
      </c>
      <c r="G22" s="91"/>
      <c r="H22" s="111"/>
      <c r="I22" s="114"/>
      <c r="J22" s="69" t="str">
        <f t="shared" si="1"/>
        <v/>
      </c>
      <c r="K22" s="104"/>
      <c r="L22" s="95" t="str">
        <f t="shared" si="10"/>
        <v/>
      </c>
      <c r="M22" s="104"/>
      <c r="N22" s="95" t="str">
        <f t="shared" si="11"/>
        <v/>
      </c>
      <c r="O22" s="104"/>
      <c r="P22" s="95" t="str">
        <f t="shared" si="12"/>
        <v/>
      </c>
      <c r="Q22" s="104"/>
      <c r="R22" s="105" t="str">
        <f t="shared" ref="R22" si="69">IF(ISBLANK(Q22),"",SUM(Q22*$E22))</f>
        <v/>
      </c>
      <c r="S22" s="104"/>
      <c r="T22" s="105" t="str">
        <f t="shared" ref="T22" si="70">IF(ISBLANK(S22),"",SUM(S22*$E22))</f>
        <v/>
      </c>
      <c r="U22" s="104"/>
      <c r="V22" s="105" t="str">
        <f t="shared" ref="V22:Z22" si="71">IF(ISBLANK(U22),"",SUM(U22*$E22))</f>
        <v/>
      </c>
      <c r="W22" s="104"/>
      <c r="X22" s="105" t="str">
        <f t="shared" si="16"/>
        <v/>
      </c>
      <c r="Y22" s="104"/>
      <c r="Z22" s="195" t="str">
        <f t="shared" si="71"/>
        <v/>
      </c>
      <c r="AA22" s="199"/>
      <c r="AB22" s="105" t="str">
        <f t="shared" si="17"/>
        <v/>
      </c>
      <c r="AC22" s="104"/>
      <c r="AD22" s="105" t="str">
        <f t="shared" si="17"/>
        <v/>
      </c>
      <c r="AE22" s="104"/>
      <c r="AF22" s="105" t="str">
        <f t="shared" si="18"/>
        <v/>
      </c>
      <c r="AG22" s="69"/>
      <c r="AH22" s="106" t="str">
        <f t="shared" si="19"/>
        <v/>
      </c>
      <c r="AI22" s="97" t="str">
        <f t="shared" si="20"/>
        <v/>
      </c>
      <c r="AJ22" s="97" t="str">
        <f t="shared" si="21"/>
        <v/>
      </c>
      <c r="AK22" s="97" t="str">
        <f t="shared" si="22"/>
        <v/>
      </c>
      <c r="AL22" s="185" t="str">
        <f t="shared" si="23"/>
        <v/>
      </c>
      <c r="AM22" s="185" t="str">
        <f t="shared" si="24"/>
        <v/>
      </c>
      <c r="AN22" s="185" t="str">
        <f t="shared" si="25"/>
        <v/>
      </c>
      <c r="AO22" s="186" t="str">
        <f t="shared" si="26"/>
        <v/>
      </c>
      <c r="AP22" s="69" t="str">
        <f t="shared" si="27"/>
        <v/>
      </c>
      <c r="AQ22" s="107" t="str">
        <f t="shared" si="2"/>
        <v/>
      </c>
      <c r="AR22" s="97" t="str">
        <f t="shared" si="3"/>
        <v/>
      </c>
      <c r="AS22" s="97" t="str">
        <f t="shared" si="4"/>
        <v/>
      </c>
      <c r="AT22" s="97" t="str">
        <f t="shared" si="5"/>
        <v/>
      </c>
      <c r="AU22" s="97" t="str">
        <f t="shared" si="6"/>
        <v/>
      </c>
      <c r="AV22" s="97" t="str">
        <f t="shared" si="7"/>
        <v/>
      </c>
      <c r="AW22" s="97" t="str">
        <f t="shared" si="8"/>
        <v/>
      </c>
      <c r="AX22" s="186" t="str">
        <f t="shared" si="9"/>
        <v/>
      </c>
      <c r="AY22" s="231">
        <f t="shared" si="28"/>
        <v>0</v>
      </c>
      <c r="AZ22" s="69"/>
      <c r="BA22" s="98" t="s">
        <v>228</v>
      </c>
      <c r="BB22" s="189">
        <f t="shared" ref="BB22:BB28" si="72">BG8</f>
        <v>8.7641875541094164E-2</v>
      </c>
      <c r="BC22" s="189"/>
      <c r="BD22" s="189"/>
      <c r="BE22" s="69"/>
      <c r="BF22" s="69"/>
      <c r="BG22" s="69"/>
    </row>
    <row r="23" spans="1:59" ht="12" customHeight="1" x14ac:dyDescent="0.25">
      <c r="A23" s="65"/>
      <c r="B23" s="101"/>
      <c r="C23" s="89"/>
      <c r="D23" s="283" t="str">
        <f t="shared" si="29"/>
        <v/>
      </c>
      <c r="E23" s="116"/>
      <c r="F23" s="90" t="str">
        <f t="shared" si="0"/>
        <v/>
      </c>
      <c r="G23" s="91"/>
      <c r="H23" s="111"/>
      <c r="I23" s="114"/>
      <c r="J23" s="69" t="str">
        <f t="shared" si="1"/>
        <v/>
      </c>
      <c r="K23" s="104"/>
      <c r="L23" s="95" t="str">
        <f t="shared" si="10"/>
        <v/>
      </c>
      <c r="M23" s="104"/>
      <c r="N23" s="95" t="str">
        <f t="shared" si="11"/>
        <v/>
      </c>
      <c r="O23" s="104"/>
      <c r="P23" s="95" t="str">
        <f t="shared" si="12"/>
        <v/>
      </c>
      <c r="Q23" s="104"/>
      <c r="R23" s="105" t="str">
        <f t="shared" ref="R23" si="73">IF(ISBLANK(Q23),"",SUM(Q23*$E23))</f>
        <v/>
      </c>
      <c r="S23" s="104"/>
      <c r="T23" s="105" t="str">
        <f t="shared" ref="T23" si="74">IF(ISBLANK(S23),"",SUM(S23*$E23))</f>
        <v/>
      </c>
      <c r="U23" s="104"/>
      <c r="V23" s="105" t="str">
        <f t="shared" ref="V23:Z23" si="75">IF(ISBLANK(U23),"",SUM(U23*$E23))</f>
        <v/>
      </c>
      <c r="W23" s="104"/>
      <c r="X23" s="105" t="str">
        <f t="shared" si="16"/>
        <v/>
      </c>
      <c r="Y23" s="104"/>
      <c r="Z23" s="195" t="str">
        <f t="shared" si="75"/>
        <v/>
      </c>
      <c r="AA23" s="199"/>
      <c r="AB23" s="105" t="str">
        <f t="shared" si="17"/>
        <v/>
      </c>
      <c r="AC23" s="104"/>
      <c r="AD23" s="105" t="str">
        <f t="shared" si="17"/>
        <v/>
      </c>
      <c r="AE23" s="104"/>
      <c r="AF23" s="105" t="str">
        <f t="shared" si="18"/>
        <v/>
      </c>
      <c r="AG23" s="69"/>
      <c r="AH23" s="106" t="str">
        <f t="shared" si="19"/>
        <v/>
      </c>
      <c r="AI23" s="97" t="str">
        <f t="shared" si="20"/>
        <v/>
      </c>
      <c r="AJ23" s="97" t="str">
        <f t="shared" si="21"/>
        <v/>
      </c>
      <c r="AK23" s="97" t="str">
        <f t="shared" si="22"/>
        <v/>
      </c>
      <c r="AL23" s="185" t="str">
        <f t="shared" si="23"/>
        <v/>
      </c>
      <c r="AM23" s="185" t="str">
        <f t="shared" si="24"/>
        <v/>
      </c>
      <c r="AN23" s="185" t="str">
        <f t="shared" si="25"/>
        <v/>
      </c>
      <c r="AO23" s="186" t="str">
        <f t="shared" si="26"/>
        <v/>
      </c>
      <c r="AP23" s="69" t="str">
        <f t="shared" si="27"/>
        <v/>
      </c>
      <c r="AQ23" s="107" t="str">
        <f t="shared" si="2"/>
        <v/>
      </c>
      <c r="AR23" s="97" t="str">
        <f t="shared" si="3"/>
        <v/>
      </c>
      <c r="AS23" s="97" t="str">
        <f t="shared" si="4"/>
        <v/>
      </c>
      <c r="AT23" s="97" t="str">
        <f t="shared" si="5"/>
        <v/>
      </c>
      <c r="AU23" s="97" t="str">
        <f t="shared" si="6"/>
        <v/>
      </c>
      <c r="AV23" s="97" t="str">
        <f t="shared" si="7"/>
        <v/>
      </c>
      <c r="AW23" s="97" t="str">
        <f t="shared" si="8"/>
        <v/>
      </c>
      <c r="AX23" s="186" t="str">
        <f t="shared" si="9"/>
        <v/>
      </c>
      <c r="AY23" s="231">
        <f t="shared" si="28"/>
        <v>0</v>
      </c>
      <c r="AZ23" s="69"/>
      <c r="BA23" s="98" t="s">
        <v>229</v>
      </c>
      <c r="BB23" s="189">
        <f t="shared" si="72"/>
        <v>5.7562318256619865E-2</v>
      </c>
      <c r="BC23" s="189"/>
      <c r="BD23" s="189"/>
      <c r="BE23" s="69"/>
      <c r="BF23" s="69"/>
      <c r="BG23" s="69"/>
    </row>
    <row r="24" spans="1:59" ht="12" customHeight="1" x14ac:dyDescent="0.25">
      <c r="A24" s="65"/>
      <c r="B24" s="101"/>
      <c r="C24" s="89"/>
      <c r="D24" s="283" t="str">
        <f t="shared" si="29"/>
        <v/>
      </c>
      <c r="E24" s="205"/>
      <c r="F24" s="90" t="str">
        <f t="shared" si="0"/>
        <v/>
      </c>
      <c r="G24" s="91"/>
      <c r="H24" s="111"/>
      <c r="I24" s="114"/>
      <c r="J24" s="69" t="str">
        <f t="shared" si="1"/>
        <v/>
      </c>
      <c r="K24" s="104"/>
      <c r="L24" s="95" t="str">
        <f t="shared" si="10"/>
        <v/>
      </c>
      <c r="M24" s="104"/>
      <c r="N24" s="95" t="str">
        <f t="shared" si="11"/>
        <v/>
      </c>
      <c r="O24" s="104"/>
      <c r="P24" s="95" t="str">
        <f t="shared" si="12"/>
        <v/>
      </c>
      <c r="Q24" s="104"/>
      <c r="R24" s="105" t="str">
        <f t="shared" ref="R24" si="76">IF(ISBLANK(Q24),"",SUM(Q24*$E24))</f>
        <v/>
      </c>
      <c r="S24" s="104"/>
      <c r="T24" s="105" t="str">
        <f t="shared" ref="T24" si="77">IF(ISBLANK(S24),"",SUM(S24*$E24))</f>
        <v/>
      </c>
      <c r="U24" s="104"/>
      <c r="V24" s="105" t="str">
        <f t="shared" ref="V24:Z24" si="78">IF(ISBLANK(U24),"",SUM(U24*$E24))</f>
        <v/>
      </c>
      <c r="W24" s="104"/>
      <c r="X24" s="105" t="str">
        <f t="shared" si="16"/>
        <v/>
      </c>
      <c r="Y24" s="104"/>
      <c r="Z24" s="195" t="str">
        <f t="shared" si="78"/>
        <v/>
      </c>
      <c r="AA24" s="199"/>
      <c r="AB24" s="105" t="str">
        <f t="shared" si="17"/>
        <v/>
      </c>
      <c r="AC24" s="104"/>
      <c r="AD24" s="105" t="str">
        <f t="shared" si="17"/>
        <v/>
      </c>
      <c r="AE24" s="104"/>
      <c r="AF24" s="105" t="str">
        <f t="shared" si="18"/>
        <v/>
      </c>
      <c r="AG24" s="69"/>
      <c r="AH24" s="106" t="str">
        <f t="shared" si="19"/>
        <v/>
      </c>
      <c r="AI24" s="97" t="str">
        <f t="shared" si="20"/>
        <v/>
      </c>
      <c r="AJ24" s="97" t="str">
        <f t="shared" si="21"/>
        <v/>
      </c>
      <c r="AK24" s="97" t="str">
        <f t="shared" si="22"/>
        <v/>
      </c>
      <c r="AL24" s="185" t="str">
        <f t="shared" si="23"/>
        <v/>
      </c>
      <c r="AM24" s="185" t="str">
        <f t="shared" si="24"/>
        <v/>
      </c>
      <c r="AN24" s="185" t="str">
        <f t="shared" si="25"/>
        <v/>
      </c>
      <c r="AO24" s="186" t="str">
        <f t="shared" si="26"/>
        <v/>
      </c>
      <c r="AP24" s="69" t="str">
        <f t="shared" si="27"/>
        <v/>
      </c>
      <c r="AQ24" s="107" t="str">
        <f t="shared" si="2"/>
        <v/>
      </c>
      <c r="AR24" s="97" t="str">
        <f t="shared" si="3"/>
        <v/>
      </c>
      <c r="AS24" s="97" t="str">
        <f t="shared" si="4"/>
        <v/>
      </c>
      <c r="AT24" s="97" t="str">
        <f t="shared" si="5"/>
        <v/>
      </c>
      <c r="AU24" s="97" t="str">
        <f t="shared" si="6"/>
        <v/>
      </c>
      <c r="AV24" s="97" t="str">
        <f t="shared" si="7"/>
        <v/>
      </c>
      <c r="AW24" s="97" t="str">
        <f t="shared" si="8"/>
        <v/>
      </c>
      <c r="AX24" s="186" t="str">
        <f t="shared" si="9"/>
        <v/>
      </c>
      <c r="AY24" s="231">
        <f t="shared" si="28"/>
        <v>0</v>
      </c>
      <c r="AZ24" s="69"/>
      <c r="BA24" s="98" t="s">
        <v>230</v>
      </c>
      <c r="BB24" s="189">
        <f t="shared" si="72"/>
        <v>8.0717085374884243E-2</v>
      </c>
      <c r="BC24" s="189"/>
      <c r="BD24" s="189"/>
      <c r="BE24" s="69"/>
      <c r="BF24" s="69"/>
      <c r="BG24" s="69"/>
    </row>
    <row r="25" spans="1:59" ht="12" customHeight="1" x14ac:dyDescent="0.25">
      <c r="A25" s="65"/>
      <c r="B25" s="101"/>
      <c r="C25" s="89"/>
      <c r="D25" s="283" t="str">
        <f t="shared" si="29"/>
        <v/>
      </c>
      <c r="E25" s="205"/>
      <c r="F25" s="90" t="str">
        <f t="shared" si="0"/>
        <v/>
      </c>
      <c r="G25" s="91"/>
      <c r="H25" s="111"/>
      <c r="I25" s="114"/>
      <c r="J25" s="69" t="str">
        <f t="shared" si="1"/>
        <v/>
      </c>
      <c r="K25" s="104"/>
      <c r="L25" s="95" t="str">
        <f t="shared" si="10"/>
        <v/>
      </c>
      <c r="M25" s="104"/>
      <c r="N25" s="95" t="str">
        <f t="shared" si="11"/>
        <v/>
      </c>
      <c r="O25" s="104"/>
      <c r="P25" s="95" t="str">
        <f t="shared" si="12"/>
        <v/>
      </c>
      <c r="Q25" s="104"/>
      <c r="R25" s="105" t="str">
        <f t="shared" ref="R25" si="79">IF(ISBLANK(Q25),"",SUM(Q25*$E25))</f>
        <v/>
      </c>
      <c r="S25" s="104"/>
      <c r="T25" s="105" t="str">
        <f t="shared" ref="T25" si="80">IF(ISBLANK(S25),"",SUM(S25*$E25))</f>
        <v/>
      </c>
      <c r="U25" s="104"/>
      <c r="V25" s="105" t="str">
        <f t="shared" ref="V25:Z25" si="81">IF(ISBLANK(U25),"",SUM(U25*$E25))</f>
        <v/>
      </c>
      <c r="W25" s="104"/>
      <c r="X25" s="105" t="str">
        <f t="shared" si="16"/>
        <v/>
      </c>
      <c r="Y25" s="104"/>
      <c r="Z25" s="195" t="str">
        <f t="shared" si="81"/>
        <v/>
      </c>
      <c r="AA25" s="199"/>
      <c r="AB25" s="105" t="str">
        <f t="shared" si="17"/>
        <v/>
      </c>
      <c r="AC25" s="104"/>
      <c r="AD25" s="105" t="str">
        <f t="shared" si="17"/>
        <v/>
      </c>
      <c r="AE25" s="104"/>
      <c r="AF25" s="105" t="str">
        <f t="shared" si="18"/>
        <v/>
      </c>
      <c r="AG25" s="69"/>
      <c r="AH25" s="106" t="str">
        <f t="shared" si="19"/>
        <v/>
      </c>
      <c r="AI25" s="97" t="str">
        <f t="shared" si="20"/>
        <v/>
      </c>
      <c r="AJ25" s="97" t="str">
        <f t="shared" si="21"/>
        <v/>
      </c>
      <c r="AK25" s="97" t="str">
        <f t="shared" si="22"/>
        <v/>
      </c>
      <c r="AL25" s="185" t="str">
        <f t="shared" si="23"/>
        <v/>
      </c>
      <c r="AM25" s="185" t="str">
        <f t="shared" si="24"/>
        <v/>
      </c>
      <c r="AN25" s="185" t="str">
        <f t="shared" si="25"/>
        <v/>
      </c>
      <c r="AO25" s="186" t="str">
        <f t="shared" si="26"/>
        <v/>
      </c>
      <c r="AP25" s="69" t="str">
        <f t="shared" si="27"/>
        <v/>
      </c>
      <c r="AQ25" s="107" t="str">
        <f t="shared" si="2"/>
        <v/>
      </c>
      <c r="AR25" s="97" t="str">
        <f t="shared" si="3"/>
        <v/>
      </c>
      <c r="AS25" s="97" t="str">
        <f t="shared" si="4"/>
        <v/>
      </c>
      <c r="AT25" s="97" t="str">
        <f t="shared" si="5"/>
        <v/>
      </c>
      <c r="AU25" s="97" t="str">
        <f t="shared" si="6"/>
        <v/>
      </c>
      <c r="AV25" s="97" t="str">
        <f t="shared" si="7"/>
        <v/>
      </c>
      <c r="AW25" s="97" t="str">
        <f t="shared" si="8"/>
        <v/>
      </c>
      <c r="AX25" s="186" t="str">
        <f t="shared" si="9"/>
        <v/>
      </c>
      <c r="AY25" s="231">
        <f t="shared" si="28"/>
        <v>0</v>
      </c>
      <c r="AZ25" s="69"/>
      <c r="BA25" s="98" t="s">
        <v>231</v>
      </c>
      <c r="BB25" s="189">
        <f t="shared" si="72"/>
        <v>4.20151425012655E-2</v>
      </c>
      <c r="BC25" s="189"/>
      <c r="BD25" s="189"/>
      <c r="BE25" s="69"/>
      <c r="BF25" s="69"/>
      <c r="BG25" s="69"/>
    </row>
    <row r="26" spans="1:59" ht="12" customHeight="1" x14ac:dyDescent="0.25">
      <c r="A26" s="65"/>
      <c r="B26" s="101"/>
      <c r="C26" s="89"/>
      <c r="D26" s="283" t="str">
        <f t="shared" si="29"/>
        <v/>
      </c>
      <c r="E26" s="205"/>
      <c r="F26" s="90" t="str">
        <f t="shared" si="0"/>
        <v/>
      </c>
      <c r="G26" s="91"/>
      <c r="H26" s="111"/>
      <c r="I26" s="114"/>
      <c r="J26" s="69" t="str">
        <f t="shared" si="1"/>
        <v/>
      </c>
      <c r="K26" s="104"/>
      <c r="L26" s="95" t="str">
        <f t="shared" si="10"/>
        <v/>
      </c>
      <c r="M26" s="104"/>
      <c r="N26" s="95" t="str">
        <f t="shared" si="11"/>
        <v/>
      </c>
      <c r="O26" s="104"/>
      <c r="P26" s="95" t="str">
        <f t="shared" si="12"/>
        <v/>
      </c>
      <c r="Q26" s="104"/>
      <c r="R26" s="105" t="str">
        <f t="shared" ref="R26" si="82">IF(ISBLANK(Q26),"",SUM(Q26*$E26))</f>
        <v/>
      </c>
      <c r="S26" s="104"/>
      <c r="T26" s="105" t="str">
        <f t="shared" ref="T26" si="83">IF(ISBLANK(S26),"",SUM(S26*$E26))</f>
        <v/>
      </c>
      <c r="U26" s="104"/>
      <c r="V26" s="105" t="str">
        <f t="shared" ref="V26:Z26" si="84">IF(ISBLANK(U26),"",SUM(U26*$E26))</f>
        <v/>
      </c>
      <c r="W26" s="104"/>
      <c r="X26" s="105" t="str">
        <f t="shared" si="16"/>
        <v/>
      </c>
      <c r="Y26" s="104"/>
      <c r="Z26" s="195" t="str">
        <f t="shared" si="84"/>
        <v/>
      </c>
      <c r="AA26" s="199"/>
      <c r="AB26" s="105" t="str">
        <f t="shared" si="17"/>
        <v/>
      </c>
      <c r="AC26" s="104"/>
      <c r="AD26" s="105" t="str">
        <f t="shared" si="17"/>
        <v/>
      </c>
      <c r="AE26" s="104"/>
      <c r="AF26" s="105" t="str">
        <f t="shared" si="18"/>
        <v/>
      </c>
      <c r="AG26" s="69"/>
      <c r="AH26" s="106" t="str">
        <f t="shared" si="19"/>
        <v/>
      </c>
      <c r="AI26" s="97" t="str">
        <f t="shared" si="20"/>
        <v/>
      </c>
      <c r="AJ26" s="97" t="str">
        <f t="shared" si="21"/>
        <v/>
      </c>
      <c r="AK26" s="97" t="str">
        <f t="shared" si="22"/>
        <v/>
      </c>
      <c r="AL26" s="185" t="str">
        <f t="shared" si="23"/>
        <v/>
      </c>
      <c r="AM26" s="185" t="str">
        <f t="shared" si="24"/>
        <v/>
      </c>
      <c r="AN26" s="185" t="str">
        <f t="shared" si="25"/>
        <v/>
      </c>
      <c r="AO26" s="186" t="str">
        <f t="shared" si="26"/>
        <v/>
      </c>
      <c r="AP26" s="69" t="str">
        <f t="shared" si="27"/>
        <v/>
      </c>
      <c r="AQ26" s="107" t="str">
        <f t="shared" si="2"/>
        <v/>
      </c>
      <c r="AR26" s="97" t="str">
        <f t="shared" si="3"/>
        <v/>
      </c>
      <c r="AS26" s="97" t="str">
        <f t="shared" si="4"/>
        <v/>
      </c>
      <c r="AT26" s="97" t="str">
        <f t="shared" si="5"/>
        <v/>
      </c>
      <c r="AU26" s="97" t="str">
        <f t="shared" si="6"/>
        <v/>
      </c>
      <c r="AV26" s="97" t="str">
        <f t="shared" si="7"/>
        <v/>
      </c>
      <c r="AW26" s="97" t="str">
        <f t="shared" si="8"/>
        <v/>
      </c>
      <c r="AX26" s="186" t="str">
        <f t="shared" si="9"/>
        <v/>
      </c>
      <c r="AY26" s="231">
        <f t="shared" si="28"/>
        <v>0</v>
      </c>
      <c r="AZ26" s="69"/>
      <c r="BA26" s="98" t="s">
        <v>232</v>
      </c>
      <c r="BB26" s="189">
        <f t="shared" si="72"/>
        <v>6.5604523485197935E-2</v>
      </c>
      <c r="BC26" s="189"/>
      <c r="BD26" s="189"/>
      <c r="BE26" s="69"/>
      <c r="BF26" s="69"/>
      <c r="BG26" s="69"/>
    </row>
    <row r="27" spans="1:59" ht="12" customHeight="1" x14ac:dyDescent="0.25">
      <c r="A27" s="65"/>
      <c r="B27" s="101"/>
      <c r="C27" s="89"/>
      <c r="D27" s="283" t="str">
        <f t="shared" si="29"/>
        <v/>
      </c>
      <c r="E27" s="205"/>
      <c r="F27" s="90" t="str">
        <f t="shared" si="0"/>
        <v/>
      </c>
      <c r="G27" s="91"/>
      <c r="H27" s="111"/>
      <c r="I27" s="114"/>
      <c r="J27" s="69" t="str">
        <f t="shared" si="1"/>
        <v/>
      </c>
      <c r="K27" s="104"/>
      <c r="L27" s="95" t="str">
        <f t="shared" si="10"/>
        <v/>
      </c>
      <c r="M27" s="104"/>
      <c r="N27" s="95" t="str">
        <f t="shared" si="11"/>
        <v/>
      </c>
      <c r="O27" s="104"/>
      <c r="P27" s="95" t="str">
        <f t="shared" si="12"/>
        <v/>
      </c>
      <c r="Q27" s="104"/>
      <c r="R27" s="105" t="str">
        <f t="shared" ref="R27" si="85">IF(ISBLANK(Q27),"",SUM(Q27*$E27))</f>
        <v/>
      </c>
      <c r="S27" s="104"/>
      <c r="T27" s="105" t="str">
        <f t="shared" ref="T27" si="86">IF(ISBLANK(S27),"",SUM(S27*$E27))</f>
        <v/>
      </c>
      <c r="U27" s="104"/>
      <c r="V27" s="105" t="str">
        <f t="shared" ref="V27:Z27" si="87">IF(ISBLANK(U27),"",SUM(U27*$E27))</f>
        <v/>
      </c>
      <c r="W27" s="104"/>
      <c r="X27" s="105" t="str">
        <f t="shared" si="16"/>
        <v/>
      </c>
      <c r="Y27" s="104"/>
      <c r="Z27" s="195" t="str">
        <f t="shared" si="87"/>
        <v/>
      </c>
      <c r="AA27" s="199"/>
      <c r="AB27" s="105" t="str">
        <f t="shared" si="17"/>
        <v/>
      </c>
      <c r="AC27" s="104"/>
      <c r="AD27" s="105" t="str">
        <f t="shared" si="17"/>
        <v/>
      </c>
      <c r="AE27" s="104"/>
      <c r="AF27" s="105" t="str">
        <f t="shared" si="18"/>
        <v/>
      </c>
      <c r="AG27" s="69"/>
      <c r="AH27" s="106" t="str">
        <f t="shared" si="19"/>
        <v/>
      </c>
      <c r="AI27" s="97" t="str">
        <f t="shared" si="20"/>
        <v/>
      </c>
      <c r="AJ27" s="97" t="str">
        <f t="shared" si="21"/>
        <v/>
      </c>
      <c r="AK27" s="97" t="str">
        <f t="shared" si="22"/>
        <v/>
      </c>
      <c r="AL27" s="185" t="str">
        <f t="shared" si="23"/>
        <v/>
      </c>
      <c r="AM27" s="185" t="str">
        <f t="shared" si="24"/>
        <v/>
      </c>
      <c r="AN27" s="185" t="str">
        <f t="shared" si="25"/>
        <v/>
      </c>
      <c r="AO27" s="186" t="str">
        <f t="shared" si="26"/>
        <v/>
      </c>
      <c r="AP27" s="69" t="str">
        <f t="shared" si="27"/>
        <v/>
      </c>
      <c r="AQ27" s="107" t="str">
        <f t="shared" si="2"/>
        <v/>
      </c>
      <c r="AR27" s="97" t="str">
        <f t="shared" si="3"/>
        <v/>
      </c>
      <c r="AS27" s="97" t="str">
        <f t="shared" si="4"/>
        <v/>
      </c>
      <c r="AT27" s="97" t="str">
        <f t="shared" si="5"/>
        <v/>
      </c>
      <c r="AU27" s="97" t="str">
        <f t="shared" si="6"/>
        <v/>
      </c>
      <c r="AV27" s="97" t="str">
        <f t="shared" si="7"/>
        <v/>
      </c>
      <c r="AW27" s="97" t="str">
        <f t="shared" si="8"/>
        <v/>
      </c>
      <c r="AX27" s="186" t="str">
        <f t="shared" si="9"/>
        <v/>
      </c>
      <c r="AY27" s="231">
        <f t="shared" si="28"/>
        <v>0</v>
      </c>
      <c r="AZ27" s="69"/>
      <c r="BA27" s="98" t="s">
        <v>233</v>
      </c>
      <c r="BB27" s="189">
        <f t="shared" si="72"/>
        <v>0.65723621868212423</v>
      </c>
      <c r="BC27" s="189"/>
      <c r="BD27" s="189"/>
      <c r="BE27" s="69"/>
      <c r="BF27" s="69"/>
      <c r="BG27" s="69"/>
    </row>
    <row r="28" spans="1:59" ht="12" customHeight="1" x14ac:dyDescent="0.25">
      <c r="A28" s="65"/>
      <c r="B28" s="101"/>
      <c r="C28" s="89"/>
      <c r="D28" s="283" t="str">
        <f t="shared" si="29"/>
        <v/>
      </c>
      <c r="E28" s="205"/>
      <c r="F28" s="90" t="str">
        <f t="shared" si="0"/>
        <v/>
      </c>
      <c r="G28" s="91"/>
      <c r="H28" s="111"/>
      <c r="I28" s="114"/>
      <c r="J28" s="69" t="str">
        <f t="shared" si="1"/>
        <v/>
      </c>
      <c r="K28" s="104"/>
      <c r="L28" s="95" t="str">
        <f>IF(ISBLANK(K28),"",SUM(K28*$E28))</f>
        <v/>
      </c>
      <c r="M28" s="104"/>
      <c r="N28" s="95" t="str">
        <f>IF(ISBLANK(M28),"",SUM(M28*$E28))</f>
        <v/>
      </c>
      <c r="O28" s="104"/>
      <c r="P28" s="95" t="str">
        <f>IF(ISBLANK(O28),"",SUM(O28*$E28))</f>
        <v/>
      </c>
      <c r="Q28" s="104"/>
      <c r="R28" s="105" t="str">
        <f t="shared" ref="R28" si="88">IF(ISBLANK(Q28),"",SUM(Q28*$E28))</f>
        <v/>
      </c>
      <c r="S28" s="104"/>
      <c r="T28" s="105" t="str">
        <f t="shared" ref="T28" si="89">IF(ISBLANK(S28),"",SUM(S28*$E28))</f>
        <v/>
      </c>
      <c r="U28" s="104"/>
      <c r="V28" s="105" t="str">
        <f t="shared" ref="V28:Z28" si="90">IF(ISBLANK(U28),"",SUM(U28*$E28))</f>
        <v/>
      </c>
      <c r="W28" s="104"/>
      <c r="X28" s="105" t="str">
        <f t="shared" si="16"/>
        <v/>
      </c>
      <c r="Y28" s="104"/>
      <c r="Z28" s="195" t="str">
        <f t="shared" si="90"/>
        <v/>
      </c>
      <c r="AA28" s="199"/>
      <c r="AB28" s="105" t="str">
        <f t="shared" si="17"/>
        <v/>
      </c>
      <c r="AC28" s="104"/>
      <c r="AD28" s="105" t="str">
        <f t="shared" si="17"/>
        <v/>
      </c>
      <c r="AE28" s="104"/>
      <c r="AF28" s="105" t="str">
        <f t="shared" si="18"/>
        <v/>
      </c>
      <c r="AG28" s="69"/>
      <c r="AH28" s="106" t="str">
        <f t="shared" si="19"/>
        <v/>
      </c>
      <c r="AI28" s="97" t="str">
        <f t="shared" si="20"/>
        <v/>
      </c>
      <c r="AJ28" s="97" t="str">
        <f t="shared" si="21"/>
        <v/>
      </c>
      <c r="AK28" s="97" t="str">
        <f t="shared" si="22"/>
        <v/>
      </c>
      <c r="AL28" s="185" t="str">
        <f t="shared" si="23"/>
        <v/>
      </c>
      <c r="AM28" s="185" t="str">
        <f t="shared" si="24"/>
        <v/>
      </c>
      <c r="AN28" s="185" t="str">
        <f t="shared" si="25"/>
        <v/>
      </c>
      <c r="AO28" s="186" t="str">
        <f t="shared" si="26"/>
        <v/>
      </c>
      <c r="AP28" s="69" t="str">
        <f t="shared" si="27"/>
        <v/>
      </c>
      <c r="AQ28" s="107" t="str">
        <f t="shared" si="2"/>
        <v/>
      </c>
      <c r="AR28" s="97" t="str">
        <f t="shared" si="3"/>
        <v/>
      </c>
      <c r="AS28" s="97" t="str">
        <f t="shared" si="4"/>
        <v/>
      </c>
      <c r="AT28" s="97" t="str">
        <f t="shared" si="5"/>
        <v/>
      </c>
      <c r="AU28" s="97" t="str">
        <f t="shared" si="6"/>
        <v/>
      </c>
      <c r="AV28" s="97" t="str">
        <f t="shared" si="7"/>
        <v/>
      </c>
      <c r="AW28" s="97" t="str">
        <f t="shared" si="8"/>
        <v/>
      </c>
      <c r="AX28" s="186" t="str">
        <f t="shared" si="9"/>
        <v/>
      </c>
      <c r="AY28" s="231">
        <f t="shared" si="28"/>
        <v>0</v>
      </c>
      <c r="AZ28" s="69"/>
      <c r="BA28" s="108" t="s">
        <v>194</v>
      </c>
      <c r="BB28" s="287">
        <f t="shared" si="72"/>
        <v>0</v>
      </c>
      <c r="BC28" s="189"/>
      <c r="BD28" s="287"/>
      <c r="BE28" s="69"/>
      <c r="BF28" s="69"/>
      <c r="BG28" s="69"/>
    </row>
    <row r="29" spans="1:59" ht="12" customHeight="1" thickBot="1" x14ac:dyDescent="0.3">
      <c r="A29" s="65"/>
      <c r="B29" s="101"/>
      <c r="C29" s="89"/>
      <c r="D29" s="283" t="str">
        <f t="shared" si="29"/>
        <v/>
      </c>
      <c r="E29" s="205"/>
      <c r="F29" s="90" t="str">
        <f t="shared" si="0"/>
        <v/>
      </c>
      <c r="G29" s="91"/>
      <c r="H29" s="111"/>
      <c r="I29" s="114"/>
      <c r="J29" s="69" t="str">
        <f t="shared" si="1"/>
        <v/>
      </c>
      <c r="K29" s="104"/>
      <c r="L29" s="95" t="str">
        <f t="shared" si="10"/>
        <v/>
      </c>
      <c r="M29" s="104"/>
      <c r="N29" s="95" t="str">
        <f t="shared" si="11"/>
        <v/>
      </c>
      <c r="O29" s="104"/>
      <c r="P29" s="95" t="str">
        <f t="shared" si="12"/>
        <v/>
      </c>
      <c r="Q29" s="104"/>
      <c r="R29" s="105" t="str">
        <f t="shared" ref="R29" si="91">IF(ISBLANK(Q29),"",SUM(Q29*$E29))</f>
        <v/>
      </c>
      <c r="S29" s="104"/>
      <c r="T29" s="105" t="str">
        <f t="shared" ref="T29" si="92">IF(ISBLANK(S29),"",SUM(S29*$E29))</f>
        <v/>
      </c>
      <c r="U29" s="104"/>
      <c r="V29" s="105" t="str">
        <f t="shared" ref="V29:Z29" si="93">IF(ISBLANK(U29),"",SUM(U29*$E29))</f>
        <v/>
      </c>
      <c r="W29" s="104"/>
      <c r="X29" s="105" t="str">
        <f t="shared" si="16"/>
        <v/>
      </c>
      <c r="Y29" s="104"/>
      <c r="Z29" s="195" t="str">
        <f t="shared" si="93"/>
        <v/>
      </c>
      <c r="AA29" s="199"/>
      <c r="AB29" s="105" t="str">
        <f t="shared" si="17"/>
        <v/>
      </c>
      <c r="AC29" s="104"/>
      <c r="AD29" s="105" t="str">
        <f t="shared" si="17"/>
        <v/>
      </c>
      <c r="AE29" s="104"/>
      <c r="AF29" s="105" t="str">
        <f t="shared" si="18"/>
        <v/>
      </c>
      <c r="AG29" s="69"/>
      <c r="AH29" s="106" t="str">
        <f t="shared" si="19"/>
        <v/>
      </c>
      <c r="AI29" s="97" t="str">
        <f t="shared" si="20"/>
        <v/>
      </c>
      <c r="AJ29" s="97" t="str">
        <f t="shared" si="21"/>
        <v/>
      </c>
      <c r="AK29" s="97" t="str">
        <f t="shared" si="22"/>
        <v/>
      </c>
      <c r="AL29" s="185" t="str">
        <f t="shared" si="23"/>
        <v/>
      </c>
      <c r="AM29" s="185" t="str">
        <f t="shared" si="24"/>
        <v/>
      </c>
      <c r="AN29" s="185" t="str">
        <f t="shared" si="25"/>
        <v/>
      </c>
      <c r="AO29" s="186" t="str">
        <f t="shared" si="26"/>
        <v/>
      </c>
      <c r="AP29" s="69" t="str">
        <f t="shared" si="27"/>
        <v/>
      </c>
      <c r="AQ29" s="107" t="str">
        <f t="shared" si="2"/>
        <v/>
      </c>
      <c r="AR29" s="97" t="str">
        <f t="shared" si="3"/>
        <v/>
      </c>
      <c r="AS29" s="97" t="str">
        <f t="shared" si="4"/>
        <v/>
      </c>
      <c r="AT29" s="97" t="str">
        <f t="shared" si="5"/>
        <v/>
      </c>
      <c r="AU29" s="97" t="str">
        <f t="shared" si="6"/>
        <v/>
      </c>
      <c r="AV29" s="97" t="str">
        <f t="shared" si="7"/>
        <v/>
      </c>
      <c r="AW29" s="97" t="str">
        <f t="shared" si="8"/>
        <v/>
      </c>
      <c r="AX29" s="186" t="str">
        <f t="shared" si="9"/>
        <v/>
      </c>
      <c r="AY29" s="231">
        <f t="shared" si="28"/>
        <v>0</v>
      </c>
      <c r="AZ29" s="69"/>
      <c r="BA29" s="69"/>
      <c r="BB29" s="69"/>
      <c r="BC29" s="69"/>
      <c r="BD29" s="69"/>
      <c r="BE29" s="69"/>
      <c r="BF29" s="69"/>
      <c r="BG29" s="69"/>
    </row>
    <row r="30" spans="1:59" ht="12" hidden="1" customHeight="1" outlineLevel="1" x14ac:dyDescent="0.25">
      <c r="A30" s="65"/>
      <c r="B30" s="101"/>
      <c r="C30" s="89"/>
      <c r="D30" s="283" t="str">
        <f t="shared" si="29"/>
        <v/>
      </c>
      <c r="E30" s="205"/>
      <c r="F30" s="90" t="str">
        <f t="shared" si="0"/>
        <v/>
      </c>
      <c r="G30" s="91"/>
      <c r="H30" s="111"/>
      <c r="I30" s="114"/>
      <c r="J30" s="69" t="str">
        <f t="shared" si="1"/>
        <v/>
      </c>
      <c r="K30" s="104"/>
      <c r="L30" s="95" t="str">
        <f t="shared" si="10"/>
        <v/>
      </c>
      <c r="M30" s="104"/>
      <c r="N30" s="95" t="str">
        <f t="shared" si="11"/>
        <v/>
      </c>
      <c r="O30" s="104"/>
      <c r="P30" s="95" t="str">
        <f t="shared" si="12"/>
        <v/>
      </c>
      <c r="Q30" s="104"/>
      <c r="R30" s="105" t="str">
        <f t="shared" ref="R30" si="94">IF(ISBLANK(Q30),"",SUM(Q30*$E30))</f>
        <v/>
      </c>
      <c r="S30" s="104"/>
      <c r="T30" s="105" t="str">
        <f t="shared" ref="T30" si="95">IF(ISBLANK(S30),"",SUM(S30*$E30))</f>
        <v/>
      </c>
      <c r="U30" s="104"/>
      <c r="V30" s="105" t="str">
        <f t="shared" ref="V30:Z30" si="96">IF(ISBLANK(U30),"",SUM(U30*$E30))</f>
        <v/>
      </c>
      <c r="W30" s="104"/>
      <c r="X30" s="105" t="str">
        <f t="shared" si="16"/>
        <v/>
      </c>
      <c r="Y30" s="104"/>
      <c r="Z30" s="195" t="str">
        <f t="shared" si="96"/>
        <v/>
      </c>
      <c r="AA30" s="199"/>
      <c r="AB30" s="105" t="str">
        <f t="shared" si="17"/>
        <v/>
      </c>
      <c r="AC30" s="104"/>
      <c r="AD30" s="105" t="str">
        <f t="shared" si="17"/>
        <v/>
      </c>
      <c r="AE30" s="104"/>
      <c r="AF30" s="105" t="str">
        <f t="shared" si="18"/>
        <v/>
      </c>
      <c r="AG30" s="69"/>
      <c r="AH30" s="106" t="str">
        <f t="shared" si="19"/>
        <v/>
      </c>
      <c r="AI30" s="97" t="str">
        <f t="shared" si="20"/>
        <v/>
      </c>
      <c r="AJ30" s="97" t="str">
        <f t="shared" si="21"/>
        <v/>
      </c>
      <c r="AK30" s="97" t="str">
        <f t="shared" si="22"/>
        <v/>
      </c>
      <c r="AL30" s="185" t="str">
        <f t="shared" si="23"/>
        <v/>
      </c>
      <c r="AM30" s="185" t="str">
        <f t="shared" si="24"/>
        <v/>
      </c>
      <c r="AN30" s="185" t="str">
        <f t="shared" si="25"/>
        <v/>
      </c>
      <c r="AO30" s="186" t="str">
        <f t="shared" si="26"/>
        <v/>
      </c>
      <c r="AP30" s="69" t="str">
        <f t="shared" si="27"/>
        <v/>
      </c>
      <c r="AQ30" s="107" t="str">
        <f t="shared" si="2"/>
        <v/>
      </c>
      <c r="AR30" s="97" t="str">
        <f t="shared" si="3"/>
        <v/>
      </c>
      <c r="AS30" s="97" t="str">
        <f t="shared" si="4"/>
        <v/>
      </c>
      <c r="AT30" s="97" t="str">
        <f t="shared" si="5"/>
        <v/>
      </c>
      <c r="AU30" s="97" t="str">
        <f t="shared" si="6"/>
        <v/>
      </c>
      <c r="AV30" s="97" t="str">
        <f t="shared" si="7"/>
        <v/>
      </c>
      <c r="AW30" s="97" t="str">
        <f t="shared" si="8"/>
        <v/>
      </c>
      <c r="AX30" s="186" t="str">
        <f t="shared" si="9"/>
        <v/>
      </c>
      <c r="AY30" s="231">
        <f t="shared" si="28"/>
        <v>0</v>
      </c>
      <c r="AZ30" s="69"/>
      <c r="BA30" s="69"/>
      <c r="BB30" s="69"/>
      <c r="BC30" s="69"/>
      <c r="BD30" s="69"/>
      <c r="BE30" s="69"/>
      <c r="BF30" s="69"/>
      <c r="BG30" s="69"/>
    </row>
    <row r="31" spans="1:59" ht="12" hidden="1" customHeight="1" outlineLevel="1" x14ac:dyDescent="0.25">
      <c r="A31" s="65"/>
      <c r="B31" s="101"/>
      <c r="C31" s="89"/>
      <c r="D31" s="283" t="str">
        <f t="shared" si="29"/>
        <v/>
      </c>
      <c r="E31" s="205"/>
      <c r="F31" s="90" t="str">
        <f t="shared" si="0"/>
        <v/>
      </c>
      <c r="G31" s="91"/>
      <c r="H31" s="111"/>
      <c r="I31" s="114"/>
      <c r="J31" s="69" t="str">
        <f t="shared" si="1"/>
        <v/>
      </c>
      <c r="K31" s="104"/>
      <c r="L31" s="95" t="str">
        <f t="shared" si="10"/>
        <v/>
      </c>
      <c r="M31" s="104"/>
      <c r="N31" s="95" t="str">
        <f t="shared" si="11"/>
        <v/>
      </c>
      <c r="O31" s="104"/>
      <c r="P31" s="95" t="str">
        <f t="shared" si="12"/>
        <v/>
      </c>
      <c r="Q31" s="104"/>
      <c r="R31" s="105" t="str">
        <f t="shared" ref="R31" si="97">IF(ISBLANK(Q31),"",SUM(Q31*$E31))</f>
        <v/>
      </c>
      <c r="S31" s="104"/>
      <c r="T31" s="105" t="str">
        <f t="shared" ref="T31" si="98">IF(ISBLANK(S31),"",SUM(S31*$E31))</f>
        <v/>
      </c>
      <c r="U31" s="104"/>
      <c r="V31" s="105" t="str">
        <f t="shared" ref="V31:Z31" si="99">IF(ISBLANK(U31),"",SUM(U31*$E31))</f>
        <v/>
      </c>
      <c r="W31" s="104"/>
      <c r="X31" s="105" t="str">
        <f t="shared" si="16"/>
        <v/>
      </c>
      <c r="Y31" s="104"/>
      <c r="Z31" s="195" t="str">
        <f t="shared" si="99"/>
        <v/>
      </c>
      <c r="AA31" s="199"/>
      <c r="AB31" s="105" t="str">
        <f t="shared" si="17"/>
        <v/>
      </c>
      <c r="AC31" s="104"/>
      <c r="AD31" s="105" t="str">
        <f t="shared" si="17"/>
        <v/>
      </c>
      <c r="AE31" s="104"/>
      <c r="AF31" s="105" t="str">
        <f t="shared" si="18"/>
        <v/>
      </c>
      <c r="AG31" s="69"/>
      <c r="AH31" s="106" t="str">
        <f t="shared" si="19"/>
        <v/>
      </c>
      <c r="AI31" s="97" t="str">
        <f t="shared" si="20"/>
        <v/>
      </c>
      <c r="AJ31" s="97" t="str">
        <f t="shared" si="21"/>
        <v/>
      </c>
      <c r="AK31" s="97" t="str">
        <f t="shared" si="22"/>
        <v/>
      </c>
      <c r="AL31" s="185" t="str">
        <f t="shared" si="23"/>
        <v/>
      </c>
      <c r="AM31" s="185" t="str">
        <f t="shared" si="24"/>
        <v/>
      </c>
      <c r="AN31" s="185" t="str">
        <f t="shared" si="25"/>
        <v/>
      </c>
      <c r="AO31" s="186" t="str">
        <f t="shared" si="26"/>
        <v/>
      </c>
      <c r="AP31" s="69" t="str">
        <f t="shared" si="27"/>
        <v/>
      </c>
      <c r="AQ31" s="107" t="str">
        <f t="shared" si="2"/>
        <v/>
      </c>
      <c r="AR31" s="97" t="str">
        <f t="shared" si="3"/>
        <v/>
      </c>
      <c r="AS31" s="97" t="str">
        <f t="shared" si="4"/>
        <v/>
      </c>
      <c r="AT31" s="97" t="str">
        <f t="shared" si="5"/>
        <v/>
      </c>
      <c r="AU31" s="97" t="str">
        <f t="shared" si="6"/>
        <v/>
      </c>
      <c r="AV31" s="97" t="str">
        <f t="shared" si="7"/>
        <v/>
      </c>
      <c r="AW31" s="97" t="str">
        <f t="shared" si="8"/>
        <v/>
      </c>
      <c r="AX31" s="186" t="str">
        <f t="shared" si="9"/>
        <v/>
      </c>
      <c r="AY31" s="231">
        <f t="shared" si="28"/>
        <v>0</v>
      </c>
      <c r="AZ31" s="69"/>
      <c r="BA31" s="69"/>
      <c r="BB31" s="69"/>
      <c r="BC31" s="69"/>
      <c r="BD31" s="69"/>
      <c r="BE31" s="69"/>
      <c r="BF31" s="69"/>
      <c r="BG31" s="69"/>
    </row>
    <row r="32" spans="1:59" ht="12" hidden="1" customHeight="1" outlineLevel="1" x14ac:dyDescent="0.25">
      <c r="A32" s="65"/>
      <c r="B32" s="101"/>
      <c r="C32" s="89"/>
      <c r="D32" s="283" t="str">
        <f t="shared" si="29"/>
        <v/>
      </c>
      <c r="E32" s="205"/>
      <c r="F32" s="90" t="str">
        <f t="shared" si="0"/>
        <v/>
      </c>
      <c r="G32" s="91"/>
      <c r="H32" s="111"/>
      <c r="I32" s="114"/>
      <c r="J32" s="69" t="str">
        <f t="shared" si="1"/>
        <v/>
      </c>
      <c r="K32" s="104"/>
      <c r="L32" s="95" t="str">
        <f t="shared" si="10"/>
        <v/>
      </c>
      <c r="M32" s="104"/>
      <c r="N32" s="95" t="str">
        <f t="shared" si="11"/>
        <v/>
      </c>
      <c r="O32" s="104"/>
      <c r="P32" s="95" t="str">
        <f t="shared" si="12"/>
        <v/>
      </c>
      <c r="Q32" s="104"/>
      <c r="R32" s="105" t="str">
        <f t="shared" ref="R32" si="100">IF(ISBLANK(Q32),"",SUM(Q32*$E32))</f>
        <v/>
      </c>
      <c r="S32" s="104"/>
      <c r="T32" s="105" t="str">
        <f t="shared" ref="T32" si="101">IF(ISBLANK(S32),"",SUM(S32*$E32))</f>
        <v/>
      </c>
      <c r="U32" s="104"/>
      <c r="V32" s="105" t="str">
        <f t="shared" ref="V32:Z32" si="102">IF(ISBLANK(U32),"",SUM(U32*$E32))</f>
        <v/>
      </c>
      <c r="W32" s="104"/>
      <c r="X32" s="105" t="str">
        <f t="shared" si="16"/>
        <v/>
      </c>
      <c r="Y32" s="104"/>
      <c r="Z32" s="195" t="str">
        <f t="shared" si="102"/>
        <v/>
      </c>
      <c r="AA32" s="199"/>
      <c r="AB32" s="105" t="str">
        <f t="shared" si="17"/>
        <v/>
      </c>
      <c r="AC32" s="104"/>
      <c r="AD32" s="105" t="str">
        <f t="shared" si="17"/>
        <v/>
      </c>
      <c r="AE32" s="104"/>
      <c r="AF32" s="105" t="str">
        <f t="shared" si="18"/>
        <v/>
      </c>
      <c r="AG32" s="69"/>
      <c r="AH32" s="106" t="str">
        <f t="shared" si="19"/>
        <v/>
      </c>
      <c r="AI32" s="97" t="str">
        <f t="shared" si="20"/>
        <v/>
      </c>
      <c r="AJ32" s="97" t="str">
        <f t="shared" si="21"/>
        <v/>
      </c>
      <c r="AK32" s="97" t="str">
        <f t="shared" si="22"/>
        <v/>
      </c>
      <c r="AL32" s="185" t="str">
        <f t="shared" si="23"/>
        <v/>
      </c>
      <c r="AM32" s="185" t="str">
        <f t="shared" si="24"/>
        <v/>
      </c>
      <c r="AN32" s="185" t="str">
        <f t="shared" si="25"/>
        <v/>
      </c>
      <c r="AO32" s="186" t="str">
        <f t="shared" si="26"/>
        <v/>
      </c>
      <c r="AP32" s="69" t="str">
        <f t="shared" si="27"/>
        <v/>
      </c>
      <c r="AQ32" s="107" t="str">
        <f t="shared" si="2"/>
        <v/>
      </c>
      <c r="AR32" s="97" t="str">
        <f t="shared" si="3"/>
        <v/>
      </c>
      <c r="AS32" s="97" t="str">
        <f t="shared" si="4"/>
        <v/>
      </c>
      <c r="AT32" s="97" t="str">
        <f t="shared" si="5"/>
        <v/>
      </c>
      <c r="AU32" s="97" t="str">
        <f t="shared" si="6"/>
        <v/>
      </c>
      <c r="AV32" s="97" t="str">
        <f t="shared" si="7"/>
        <v/>
      </c>
      <c r="AW32" s="97" t="str">
        <f t="shared" si="8"/>
        <v/>
      </c>
      <c r="AX32" s="186" t="str">
        <f t="shared" si="9"/>
        <v/>
      </c>
      <c r="AY32" s="231">
        <f t="shared" si="28"/>
        <v>0</v>
      </c>
      <c r="BA32" s="69"/>
      <c r="BB32" s="69"/>
      <c r="BC32" s="69"/>
      <c r="BD32" s="69"/>
      <c r="BE32" s="69"/>
      <c r="BF32" s="69"/>
      <c r="BG32" s="69"/>
    </row>
    <row r="33" spans="1:59" ht="12" hidden="1" customHeight="1" outlineLevel="1" x14ac:dyDescent="0.25">
      <c r="A33" s="65"/>
      <c r="B33" s="101"/>
      <c r="C33" s="89"/>
      <c r="D33" s="283" t="str">
        <f t="shared" si="29"/>
        <v/>
      </c>
      <c r="E33" s="205"/>
      <c r="F33" s="90" t="str">
        <f t="shared" si="0"/>
        <v/>
      </c>
      <c r="G33" s="91"/>
      <c r="H33" s="111"/>
      <c r="I33" s="114"/>
      <c r="J33" s="69" t="str">
        <f t="shared" si="1"/>
        <v/>
      </c>
      <c r="K33" s="104"/>
      <c r="L33" s="95" t="str">
        <f t="shared" si="10"/>
        <v/>
      </c>
      <c r="M33" s="104"/>
      <c r="N33" s="95" t="str">
        <f t="shared" si="11"/>
        <v/>
      </c>
      <c r="O33" s="104"/>
      <c r="P33" s="95" t="str">
        <f t="shared" si="12"/>
        <v/>
      </c>
      <c r="Q33" s="104"/>
      <c r="R33" s="105" t="str">
        <f t="shared" ref="R33" si="103">IF(ISBLANK(Q33),"",SUM(Q33*$E33))</f>
        <v/>
      </c>
      <c r="S33" s="104"/>
      <c r="T33" s="105" t="str">
        <f t="shared" ref="T33" si="104">IF(ISBLANK(S33),"",SUM(S33*$E33))</f>
        <v/>
      </c>
      <c r="U33" s="104"/>
      <c r="V33" s="105" t="str">
        <f t="shared" ref="V33:Z33" si="105">IF(ISBLANK(U33),"",SUM(U33*$E33))</f>
        <v/>
      </c>
      <c r="W33" s="104"/>
      <c r="X33" s="105" t="str">
        <f t="shared" si="16"/>
        <v/>
      </c>
      <c r="Y33" s="104"/>
      <c r="Z33" s="195" t="str">
        <f t="shared" si="105"/>
        <v/>
      </c>
      <c r="AA33" s="199"/>
      <c r="AB33" s="105" t="str">
        <f t="shared" si="17"/>
        <v/>
      </c>
      <c r="AC33" s="104"/>
      <c r="AD33" s="105" t="str">
        <f t="shared" si="17"/>
        <v/>
      </c>
      <c r="AE33" s="104"/>
      <c r="AF33" s="105" t="str">
        <f t="shared" si="18"/>
        <v/>
      </c>
      <c r="AG33" s="69"/>
      <c r="AH33" s="106" t="str">
        <f t="shared" si="19"/>
        <v/>
      </c>
      <c r="AI33" s="97" t="str">
        <f t="shared" si="20"/>
        <v/>
      </c>
      <c r="AJ33" s="97" t="str">
        <f t="shared" si="21"/>
        <v/>
      </c>
      <c r="AK33" s="97" t="str">
        <f t="shared" si="22"/>
        <v/>
      </c>
      <c r="AL33" s="185" t="str">
        <f t="shared" si="23"/>
        <v/>
      </c>
      <c r="AM33" s="185" t="str">
        <f t="shared" si="24"/>
        <v/>
      </c>
      <c r="AN33" s="185" t="str">
        <f t="shared" si="25"/>
        <v/>
      </c>
      <c r="AO33" s="186" t="str">
        <f t="shared" si="26"/>
        <v/>
      </c>
      <c r="AP33" s="69" t="str">
        <f t="shared" si="27"/>
        <v/>
      </c>
      <c r="AQ33" s="107" t="str">
        <f t="shared" si="2"/>
        <v/>
      </c>
      <c r="AR33" s="97" t="str">
        <f t="shared" si="3"/>
        <v/>
      </c>
      <c r="AS33" s="97" t="str">
        <f t="shared" si="4"/>
        <v/>
      </c>
      <c r="AT33" s="97" t="str">
        <f t="shared" si="5"/>
        <v/>
      </c>
      <c r="AU33" s="97" t="str">
        <f t="shared" si="6"/>
        <v/>
      </c>
      <c r="AV33" s="97" t="str">
        <f t="shared" si="7"/>
        <v/>
      </c>
      <c r="AW33" s="97" t="str">
        <f t="shared" si="8"/>
        <v/>
      </c>
      <c r="AX33" s="186" t="str">
        <f t="shared" si="9"/>
        <v/>
      </c>
      <c r="AY33" s="231">
        <f t="shared" si="28"/>
        <v>0</v>
      </c>
      <c r="AZ33" s="69"/>
      <c r="BA33" s="69"/>
      <c r="BB33" s="69"/>
      <c r="BC33" s="69"/>
      <c r="BD33" s="69"/>
      <c r="BE33" s="69"/>
      <c r="BF33" s="69"/>
      <c r="BG33" s="69"/>
    </row>
    <row r="34" spans="1:59" ht="12" hidden="1" customHeight="1" outlineLevel="1" x14ac:dyDescent="0.25">
      <c r="A34" s="65"/>
      <c r="B34" s="101"/>
      <c r="C34" s="89"/>
      <c r="D34" s="283" t="str">
        <f t="shared" si="29"/>
        <v/>
      </c>
      <c r="E34" s="205"/>
      <c r="F34" s="90" t="str">
        <f t="shared" si="0"/>
        <v/>
      </c>
      <c r="G34" s="91"/>
      <c r="H34" s="111"/>
      <c r="I34" s="114"/>
      <c r="J34" s="69" t="str">
        <f t="shared" si="1"/>
        <v/>
      </c>
      <c r="K34" s="104"/>
      <c r="L34" s="95" t="str">
        <f t="shared" si="10"/>
        <v/>
      </c>
      <c r="M34" s="104"/>
      <c r="N34" s="95" t="str">
        <f t="shared" si="11"/>
        <v/>
      </c>
      <c r="O34" s="104"/>
      <c r="P34" s="95" t="str">
        <f t="shared" si="12"/>
        <v/>
      </c>
      <c r="Q34" s="104"/>
      <c r="R34" s="105" t="str">
        <f t="shared" ref="R34" si="106">IF(ISBLANK(Q34),"",SUM(Q34*$E34))</f>
        <v/>
      </c>
      <c r="S34" s="104"/>
      <c r="T34" s="105" t="str">
        <f t="shared" ref="T34" si="107">IF(ISBLANK(S34),"",SUM(S34*$E34))</f>
        <v/>
      </c>
      <c r="U34" s="104"/>
      <c r="V34" s="105" t="str">
        <f t="shared" ref="V34:Z34" si="108">IF(ISBLANK(U34),"",SUM(U34*$E34))</f>
        <v/>
      </c>
      <c r="W34" s="104"/>
      <c r="X34" s="105" t="str">
        <f t="shared" si="16"/>
        <v/>
      </c>
      <c r="Y34" s="104"/>
      <c r="Z34" s="195" t="str">
        <f t="shared" si="108"/>
        <v/>
      </c>
      <c r="AA34" s="199"/>
      <c r="AB34" s="105" t="str">
        <f t="shared" si="17"/>
        <v/>
      </c>
      <c r="AC34" s="104"/>
      <c r="AD34" s="105" t="str">
        <f t="shared" si="17"/>
        <v/>
      </c>
      <c r="AE34" s="104"/>
      <c r="AF34" s="105" t="str">
        <f t="shared" si="18"/>
        <v/>
      </c>
      <c r="AG34" s="69"/>
      <c r="AH34" s="106" t="str">
        <f t="shared" si="19"/>
        <v/>
      </c>
      <c r="AI34" s="97" t="str">
        <f t="shared" si="20"/>
        <v/>
      </c>
      <c r="AJ34" s="97" t="str">
        <f t="shared" si="21"/>
        <v/>
      </c>
      <c r="AK34" s="97" t="str">
        <f t="shared" si="22"/>
        <v/>
      </c>
      <c r="AL34" s="185" t="str">
        <f t="shared" si="23"/>
        <v/>
      </c>
      <c r="AM34" s="185" t="str">
        <f t="shared" si="24"/>
        <v/>
      </c>
      <c r="AN34" s="185" t="str">
        <f t="shared" si="25"/>
        <v/>
      </c>
      <c r="AO34" s="186" t="str">
        <f t="shared" si="26"/>
        <v/>
      </c>
      <c r="AP34" s="69" t="str">
        <f t="shared" si="27"/>
        <v/>
      </c>
      <c r="AQ34" s="107" t="str">
        <f t="shared" si="2"/>
        <v/>
      </c>
      <c r="AR34" s="97" t="str">
        <f t="shared" si="3"/>
        <v/>
      </c>
      <c r="AS34" s="97" t="str">
        <f t="shared" si="4"/>
        <v/>
      </c>
      <c r="AT34" s="97" t="str">
        <f t="shared" si="5"/>
        <v/>
      </c>
      <c r="AU34" s="97" t="str">
        <f t="shared" si="6"/>
        <v/>
      </c>
      <c r="AV34" s="97" t="str">
        <f t="shared" si="7"/>
        <v/>
      </c>
      <c r="AW34" s="97" t="str">
        <f t="shared" si="8"/>
        <v/>
      </c>
      <c r="AX34" s="186" t="str">
        <f t="shared" si="9"/>
        <v/>
      </c>
      <c r="AY34" s="231">
        <f t="shared" si="28"/>
        <v>0</v>
      </c>
      <c r="AZ34" s="69"/>
      <c r="BA34" s="229"/>
      <c r="BB34" s="69"/>
      <c r="BC34" s="69"/>
      <c r="BD34" s="69"/>
      <c r="BE34" s="69"/>
      <c r="BF34" s="69"/>
      <c r="BG34" s="69"/>
    </row>
    <row r="35" spans="1:59" ht="12" hidden="1" customHeight="1" outlineLevel="1" x14ac:dyDescent="0.25">
      <c r="A35" s="65"/>
      <c r="B35" s="101"/>
      <c r="C35" s="89"/>
      <c r="D35" s="283" t="str">
        <f t="shared" si="29"/>
        <v/>
      </c>
      <c r="E35" s="205"/>
      <c r="F35" s="90" t="str">
        <f t="shared" si="0"/>
        <v/>
      </c>
      <c r="G35" s="91"/>
      <c r="H35" s="111"/>
      <c r="I35" s="114"/>
      <c r="J35" s="69" t="str">
        <f t="shared" si="1"/>
        <v/>
      </c>
      <c r="K35" s="104"/>
      <c r="L35" s="95" t="str">
        <f t="shared" si="10"/>
        <v/>
      </c>
      <c r="M35" s="104"/>
      <c r="N35" s="95" t="str">
        <f t="shared" si="11"/>
        <v/>
      </c>
      <c r="O35" s="104"/>
      <c r="P35" s="95" t="str">
        <f t="shared" si="12"/>
        <v/>
      </c>
      <c r="Q35" s="104"/>
      <c r="R35" s="105" t="str">
        <f t="shared" ref="R35" si="109">IF(ISBLANK(Q35),"",SUM(Q35*$E35))</f>
        <v/>
      </c>
      <c r="S35" s="104"/>
      <c r="T35" s="105" t="str">
        <f t="shared" ref="T35" si="110">IF(ISBLANK(S35),"",SUM(S35*$E35))</f>
        <v/>
      </c>
      <c r="U35" s="104"/>
      <c r="V35" s="105" t="str">
        <f t="shared" ref="V35:Z35" si="111">IF(ISBLANK(U35),"",SUM(U35*$E35))</f>
        <v/>
      </c>
      <c r="W35" s="104"/>
      <c r="X35" s="105" t="str">
        <f t="shared" si="16"/>
        <v/>
      </c>
      <c r="Y35" s="104"/>
      <c r="Z35" s="195" t="str">
        <f t="shared" si="111"/>
        <v/>
      </c>
      <c r="AA35" s="199"/>
      <c r="AB35" s="105" t="str">
        <f t="shared" si="17"/>
        <v/>
      </c>
      <c r="AC35" s="104"/>
      <c r="AD35" s="105" t="str">
        <f t="shared" si="17"/>
        <v/>
      </c>
      <c r="AE35" s="104"/>
      <c r="AF35" s="105" t="str">
        <f t="shared" si="18"/>
        <v/>
      </c>
      <c r="AG35" s="69"/>
      <c r="AH35" s="106" t="str">
        <f t="shared" si="19"/>
        <v/>
      </c>
      <c r="AI35" s="97" t="str">
        <f t="shared" si="20"/>
        <v/>
      </c>
      <c r="AJ35" s="97" t="str">
        <f t="shared" si="21"/>
        <v/>
      </c>
      <c r="AK35" s="97" t="str">
        <f t="shared" si="22"/>
        <v/>
      </c>
      <c r="AL35" s="185" t="str">
        <f t="shared" si="23"/>
        <v/>
      </c>
      <c r="AM35" s="185" t="str">
        <f t="shared" si="24"/>
        <v/>
      </c>
      <c r="AN35" s="185" t="str">
        <f t="shared" si="25"/>
        <v/>
      </c>
      <c r="AO35" s="186" t="str">
        <f t="shared" si="26"/>
        <v/>
      </c>
      <c r="AP35" s="69" t="str">
        <f t="shared" si="27"/>
        <v/>
      </c>
      <c r="AQ35" s="107" t="str">
        <f t="shared" si="2"/>
        <v/>
      </c>
      <c r="AR35" s="97" t="str">
        <f t="shared" si="3"/>
        <v/>
      </c>
      <c r="AS35" s="97" t="str">
        <f t="shared" si="4"/>
        <v/>
      </c>
      <c r="AT35" s="97" t="str">
        <f t="shared" si="5"/>
        <v/>
      </c>
      <c r="AU35" s="97" t="str">
        <f t="shared" si="6"/>
        <v/>
      </c>
      <c r="AV35" s="97" t="str">
        <f t="shared" si="7"/>
        <v/>
      </c>
      <c r="AW35" s="97" t="str">
        <f t="shared" si="8"/>
        <v/>
      </c>
      <c r="AX35" s="186" t="str">
        <f t="shared" si="9"/>
        <v/>
      </c>
      <c r="AY35" s="231">
        <f t="shared" si="28"/>
        <v>0</v>
      </c>
      <c r="AZ35" s="69"/>
      <c r="BA35" s="229"/>
      <c r="BB35" s="69"/>
      <c r="BC35" s="69"/>
      <c r="BD35" s="69"/>
      <c r="BE35" s="69"/>
      <c r="BF35" s="69"/>
      <c r="BG35" s="69"/>
    </row>
    <row r="36" spans="1:59" ht="12" hidden="1" customHeight="1" outlineLevel="1" x14ac:dyDescent="0.25">
      <c r="A36" s="65"/>
      <c r="B36" s="101"/>
      <c r="C36" s="89"/>
      <c r="D36" s="283" t="str">
        <f t="shared" si="29"/>
        <v/>
      </c>
      <c r="E36" s="205"/>
      <c r="F36" s="90" t="str">
        <f t="shared" si="0"/>
        <v/>
      </c>
      <c r="G36" s="91"/>
      <c r="H36" s="111"/>
      <c r="I36" s="114"/>
      <c r="J36" s="69" t="str">
        <f t="shared" si="1"/>
        <v/>
      </c>
      <c r="K36" s="104"/>
      <c r="L36" s="95" t="str">
        <f t="shared" si="10"/>
        <v/>
      </c>
      <c r="M36" s="104"/>
      <c r="N36" s="95" t="str">
        <f t="shared" si="11"/>
        <v/>
      </c>
      <c r="O36" s="104"/>
      <c r="P36" s="95" t="str">
        <f t="shared" si="12"/>
        <v/>
      </c>
      <c r="Q36" s="104"/>
      <c r="R36" s="105" t="str">
        <f t="shared" ref="R36" si="112">IF(ISBLANK(Q36),"",SUM(Q36*$E36))</f>
        <v/>
      </c>
      <c r="S36" s="104"/>
      <c r="T36" s="105" t="str">
        <f t="shared" ref="T36" si="113">IF(ISBLANK(S36),"",SUM(S36*$E36))</f>
        <v/>
      </c>
      <c r="U36" s="104"/>
      <c r="V36" s="105" t="str">
        <f t="shared" ref="V36:Z36" si="114">IF(ISBLANK(U36),"",SUM(U36*$E36))</f>
        <v/>
      </c>
      <c r="W36" s="104"/>
      <c r="X36" s="105" t="str">
        <f t="shared" si="16"/>
        <v/>
      </c>
      <c r="Y36" s="104"/>
      <c r="Z36" s="195" t="str">
        <f t="shared" si="114"/>
        <v/>
      </c>
      <c r="AA36" s="199"/>
      <c r="AB36" s="105" t="str">
        <f t="shared" si="17"/>
        <v/>
      </c>
      <c r="AC36" s="104"/>
      <c r="AD36" s="105" t="str">
        <f t="shared" si="17"/>
        <v/>
      </c>
      <c r="AE36" s="104"/>
      <c r="AF36" s="105" t="str">
        <f t="shared" si="18"/>
        <v/>
      </c>
      <c r="AG36" s="69"/>
      <c r="AH36" s="106" t="str">
        <f t="shared" si="19"/>
        <v/>
      </c>
      <c r="AI36" s="97" t="str">
        <f t="shared" si="20"/>
        <v/>
      </c>
      <c r="AJ36" s="97" t="str">
        <f t="shared" si="21"/>
        <v/>
      </c>
      <c r="AK36" s="97" t="str">
        <f t="shared" si="22"/>
        <v/>
      </c>
      <c r="AL36" s="185" t="str">
        <f t="shared" si="23"/>
        <v/>
      </c>
      <c r="AM36" s="185" t="str">
        <f t="shared" si="24"/>
        <v/>
      </c>
      <c r="AN36" s="185" t="str">
        <f t="shared" si="25"/>
        <v/>
      </c>
      <c r="AO36" s="186" t="str">
        <f t="shared" si="26"/>
        <v/>
      </c>
      <c r="AP36" s="69" t="str">
        <f t="shared" si="27"/>
        <v/>
      </c>
      <c r="AQ36" s="107" t="str">
        <f t="shared" si="2"/>
        <v/>
      </c>
      <c r="AR36" s="97" t="str">
        <f t="shared" si="3"/>
        <v/>
      </c>
      <c r="AS36" s="97" t="str">
        <f t="shared" si="4"/>
        <v/>
      </c>
      <c r="AT36" s="97" t="str">
        <f t="shared" si="5"/>
        <v/>
      </c>
      <c r="AU36" s="97" t="str">
        <f t="shared" si="6"/>
        <v/>
      </c>
      <c r="AV36" s="97" t="str">
        <f t="shared" si="7"/>
        <v/>
      </c>
      <c r="AW36" s="97" t="str">
        <f t="shared" si="8"/>
        <v/>
      </c>
      <c r="AX36" s="186" t="str">
        <f t="shared" si="9"/>
        <v/>
      </c>
      <c r="AY36" s="231">
        <f t="shared" si="28"/>
        <v>0</v>
      </c>
      <c r="AZ36" s="69"/>
      <c r="BA36" s="69"/>
      <c r="BB36" s="69"/>
      <c r="BC36" s="69"/>
      <c r="BD36" s="69"/>
      <c r="BE36" s="69"/>
      <c r="BF36" s="69"/>
      <c r="BG36" s="69"/>
    </row>
    <row r="37" spans="1:59" ht="12" hidden="1" customHeight="1" outlineLevel="1" x14ac:dyDescent="0.25">
      <c r="A37" s="65"/>
      <c r="B37" s="101"/>
      <c r="C37" s="89"/>
      <c r="D37" s="283" t="str">
        <f t="shared" si="29"/>
        <v/>
      </c>
      <c r="E37" s="205"/>
      <c r="F37" s="90" t="str">
        <f t="shared" si="0"/>
        <v/>
      </c>
      <c r="G37" s="91"/>
      <c r="H37" s="111"/>
      <c r="I37" s="114"/>
      <c r="J37" s="69" t="str">
        <f t="shared" si="1"/>
        <v/>
      </c>
      <c r="K37" s="104"/>
      <c r="L37" s="95" t="str">
        <f t="shared" si="10"/>
        <v/>
      </c>
      <c r="M37" s="104"/>
      <c r="N37" s="95" t="str">
        <f t="shared" si="11"/>
        <v/>
      </c>
      <c r="O37" s="104"/>
      <c r="P37" s="95" t="str">
        <f t="shared" si="12"/>
        <v/>
      </c>
      <c r="Q37" s="104"/>
      <c r="R37" s="105" t="str">
        <f t="shared" ref="R37" si="115">IF(ISBLANK(Q37),"",SUM(Q37*$E37))</f>
        <v/>
      </c>
      <c r="S37" s="104"/>
      <c r="T37" s="105" t="str">
        <f t="shared" ref="T37" si="116">IF(ISBLANK(S37),"",SUM(S37*$E37))</f>
        <v/>
      </c>
      <c r="U37" s="104"/>
      <c r="V37" s="105" t="str">
        <f t="shared" ref="V37:Z37" si="117">IF(ISBLANK(U37),"",SUM(U37*$E37))</f>
        <v/>
      </c>
      <c r="W37" s="104"/>
      <c r="X37" s="105" t="str">
        <f t="shared" si="16"/>
        <v/>
      </c>
      <c r="Y37" s="104"/>
      <c r="Z37" s="195" t="str">
        <f t="shared" si="117"/>
        <v/>
      </c>
      <c r="AA37" s="199"/>
      <c r="AB37" s="105" t="str">
        <f t="shared" si="17"/>
        <v/>
      </c>
      <c r="AC37" s="104"/>
      <c r="AD37" s="105" t="str">
        <f t="shared" si="17"/>
        <v/>
      </c>
      <c r="AE37" s="104"/>
      <c r="AF37" s="105" t="str">
        <f t="shared" si="18"/>
        <v/>
      </c>
      <c r="AG37" s="69"/>
      <c r="AH37" s="106" t="str">
        <f t="shared" si="19"/>
        <v/>
      </c>
      <c r="AI37" s="97" t="str">
        <f t="shared" si="20"/>
        <v/>
      </c>
      <c r="AJ37" s="97" t="str">
        <f t="shared" si="21"/>
        <v/>
      </c>
      <c r="AK37" s="97" t="str">
        <f t="shared" si="22"/>
        <v/>
      </c>
      <c r="AL37" s="185" t="str">
        <f t="shared" si="23"/>
        <v/>
      </c>
      <c r="AM37" s="185" t="str">
        <f t="shared" si="24"/>
        <v/>
      </c>
      <c r="AN37" s="185" t="str">
        <f t="shared" si="25"/>
        <v/>
      </c>
      <c r="AO37" s="186" t="str">
        <f t="shared" si="26"/>
        <v/>
      </c>
      <c r="AP37" s="69" t="str">
        <f t="shared" si="27"/>
        <v/>
      </c>
      <c r="AQ37" s="107" t="str">
        <f t="shared" si="2"/>
        <v/>
      </c>
      <c r="AR37" s="97" t="str">
        <f t="shared" si="3"/>
        <v/>
      </c>
      <c r="AS37" s="97" t="str">
        <f t="shared" si="4"/>
        <v/>
      </c>
      <c r="AT37" s="97" t="str">
        <f t="shared" si="5"/>
        <v/>
      </c>
      <c r="AU37" s="97" t="str">
        <f t="shared" si="6"/>
        <v/>
      </c>
      <c r="AV37" s="97" t="str">
        <f t="shared" si="7"/>
        <v/>
      </c>
      <c r="AW37" s="97" t="str">
        <f t="shared" si="8"/>
        <v/>
      </c>
      <c r="AX37" s="186" t="str">
        <f t="shared" si="9"/>
        <v/>
      </c>
      <c r="AY37" s="231">
        <f t="shared" si="28"/>
        <v>0</v>
      </c>
      <c r="AZ37" s="69"/>
      <c r="BA37" s="69"/>
      <c r="BB37" s="69"/>
      <c r="BC37" s="69"/>
      <c r="BD37" s="69"/>
      <c r="BE37" s="69"/>
      <c r="BF37" s="69"/>
      <c r="BG37" s="69"/>
    </row>
    <row r="38" spans="1:59" ht="12" hidden="1" customHeight="1" outlineLevel="1" x14ac:dyDescent="0.25">
      <c r="A38" s="65"/>
      <c r="B38" s="101"/>
      <c r="C38" s="89"/>
      <c r="D38" s="283" t="str">
        <f t="shared" si="29"/>
        <v/>
      </c>
      <c r="E38" s="205"/>
      <c r="F38" s="90" t="str">
        <f t="shared" si="0"/>
        <v/>
      </c>
      <c r="G38" s="91"/>
      <c r="H38" s="111"/>
      <c r="I38" s="114"/>
      <c r="J38" s="69" t="str">
        <f t="shared" si="1"/>
        <v/>
      </c>
      <c r="K38" s="104"/>
      <c r="L38" s="95" t="str">
        <f>IF(ISBLANK(K38),"",SUM(K38*$E38))</f>
        <v/>
      </c>
      <c r="M38" s="104"/>
      <c r="N38" s="95" t="str">
        <f>IF(ISBLANK(M38),"",SUM(M38*$E38))</f>
        <v/>
      </c>
      <c r="O38" s="104"/>
      <c r="P38" s="95" t="str">
        <f>IF(ISBLANK(O38),"",SUM(O38*$E38))</f>
        <v/>
      </c>
      <c r="Q38" s="104"/>
      <c r="R38" s="105" t="str">
        <f t="shared" ref="R38" si="118">IF(ISBLANK(Q38),"",SUM(Q38*$E38))</f>
        <v/>
      </c>
      <c r="S38" s="104"/>
      <c r="T38" s="105" t="str">
        <f t="shared" ref="T38" si="119">IF(ISBLANK(S38),"",SUM(S38*$E38))</f>
        <v/>
      </c>
      <c r="U38" s="104"/>
      <c r="V38" s="105" t="str">
        <f t="shared" ref="V38:Z38" si="120">IF(ISBLANK(U38),"",SUM(U38*$E38))</f>
        <v/>
      </c>
      <c r="W38" s="104"/>
      <c r="X38" s="105" t="str">
        <f t="shared" si="16"/>
        <v/>
      </c>
      <c r="Y38" s="104"/>
      <c r="Z38" s="195" t="str">
        <f t="shared" si="120"/>
        <v/>
      </c>
      <c r="AA38" s="199"/>
      <c r="AB38" s="105" t="str">
        <f t="shared" si="17"/>
        <v/>
      </c>
      <c r="AC38" s="104"/>
      <c r="AD38" s="105" t="str">
        <f t="shared" si="17"/>
        <v/>
      </c>
      <c r="AE38" s="104"/>
      <c r="AF38" s="105" t="str">
        <f t="shared" si="18"/>
        <v/>
      </c>
      <c r="AG38" s="69"/>
      <c r="AH38" s="106" t="str">
        <f t="shared" si="19"/>
        <v/>
      </c>
      <c r="AI38" s="97" t="str">
        <f t="shared" si="20"/>
        <v/>
      </c>
      <c r="AJ38" s="97" t="str">
        <f t="shared" si="21"/>
        <v/>
      </c>
      <c r="AK38" s="97" t="str">
        <f t="shared" si="22"/>
        <v/>
      </c>
      <c r="AL38" s="185" t="str">
        <f t="shared" si="23"/>
        <v/>
      </c>
      <c r="AM38" s="185" t="str">
        <f t="shared" si="24"/>
        <v/>
      </c>
      <c r="AN38" s="185" t="str">
        <f t="shared" si="25"/>
        <v/>
      </c>
      <c r="AO38" s="186" t="str">
        <f t="shared" si="26"/>
        <v/>
      </c>
      <c r="AP38" s="69" t="str">
        <f t="shared" si="27"/>
        <v/>
      </c>
      <c r="AQ38" s="107" t="str">
        <f t="shared" si="2"/>
        <v/>
      </c>
      <c r="AR38" s="97" t="str">
        <f t="shared" si="3"/>
        <v/>
      </c>
      <c r="AS38" s="97" t="str">
        <f t="shared" si="4"/>
        <v/>
      </c>
      <c r="AT38" s="97" t="str">
        <f t="shared" si="5"/>
        <v/>
      </c>
      <c r="AU38" s="97" t="str">
        <f t="shared" si="6"/>
        <v/>
      </c>
      <c r="AV38" s="97" t="str">
        <f t="shared" si="7"/>
        <v/>
      </c>
      <c r="AW38" s="97" t="str">
        <f t="shared" si="8"/>
        <v/>
      </c>
      <c r="AX38" s="186" t="str">
        <f t="shared" si="9"/>
        <v/>
      </c>
      <c r="AY38" s="231">
        <f t="shared" si="28"/>
        <v>0</v>
      </c>
      <c r="AZ38" s="69"/>
      <c r="BA38" s="69"/>
      <c r="BB38" s="69"/>
      <c r="BC38" s="69"/>
      <c r="BD38" s="69"/>
      <c r="BE38" s="69"/>
      <c r="BF38" s="69"/>
      <c r="BG38" s="69"/>
    </row>
    <row r="39" spans="1:59" ht="12" hidden="1" customHeight="1" outlineLevel="1" x14ac:dyDescent="0.25">
      <c r="A39" s="65"/>
      <c r="B39" s="101"/>
      <c r="C39" s="89"/>
      <c r="D39" s="283" t="str">
        <f t="shared" si="29"/>
        <v/>
      </c>
      <c r="E39" s="116"/>
      <c r="F39" s="90" t="str">
        <f t="shared" si="0"/>
        <v/>
      </c>
      <c r="G39" s="91"/>
      <c r="H39" s="111"/>
      <c r="I39" s="114"/>
      <c r="J39" s="69" t="str">
        <f t="shared" si="1"/>
        <v/>
      </c>
      <c r="K39" s="104"/>
      <c r="L39" s="95" t="str">
        <f t="shared" si="10"/>
        <v/>
      </c>
      <c r="M39" s="104"/>
      <c r="N39" s="95" t="str">
        <f t="shared" si="11"/>
        <v/>
      </c>
      <c r="O39" s="104"/>
      <c r="P39" s="95" t="str">
        <f t="shared" si="12"/>
        <v/>
      </c>
      <c r="Q39" s="104"/>
      <c r="R39" s="105" t="str">
        <f t="shared" ref="R39" si="121">IF(ISBLANK(Q39),"",SUM(Q39*$E39))</f>
        <v/>
      </c>
      <c r="S39" s="104"/>
      <c r="T39" s="105" t="str">
        <f t="shared" ref="T39" si="122">IF(ISBLANK(S39),"",SUM(S39*$E39))</f>
        <v/>
      </c>
      <c r="U39" s="104"/>
      <c r="V39" s="105" t="str">
        <f t="shared" ref="V39:Z39" si="123">IF(ISBLANK(U39),"",SUM(U39*$E39))</f>
        <v/>
      </c>
      <c r="W39" s="104"/>
      <c r="X39" s="105" t="str">
        <f t="shared" si="16"/>
        <v/>
      </c>
      <c r="Y39" s="104"/>
      <c r="Z39" s="195" t="str">
        <f t="shared" si="123"/>
        <v/>
      </c>
      <c r="AA39" s="199"/>
      <c r="AB39" s="105" t="str">
        <f t="shared" si="17"/>
        <v/>
      </c>
      <c r="AC39" s="104"/>
      <c r="AD39" s="105" t="str">
        <f t="shared" si="17"/>
        <v/>
      </c>
      <c r="AE39" s="104"/>
      <c r="AF39" s="105" t="str">
        <f t="shared" si="18"/>
        <v/>
      </c>
      <c r="AG39" s="69"/>
      <c r="AH39" s="106" t="str">
        <f t="shared" si="19"/>
        <v/>
      </c>
      <c r="AI39" s="97" t="str">
        <f t="shared" si="20"/>
        <v/>
      </c>
      <c r="AJ39" s="97" t="str">
        <f t="shared" si="21"/>
        <v/>
      </c>
      <c r="AK39" s="97" t="str">
        <f t="shared" si="22"/>
        <v/>
      </c>
      <c r="AL39" s="185" t="str">
        <f t="shared" si="23"/>
        <v/>
      </c>
      <c r="AM39" s="185" t="str">
        <f t="shared" si="24"/>
        <v/>
      </c>
      <c r="AN39" s="185" t="str">
        <f t="shared" si="25"/>
        <v/>
      </c>
      <c r="AO39" s="186" t="str">
        <f t="shared" si="26"/>
        <v/>
      </c>
      <c r="AP39" s="69" t="str">
        <f t="shared" si="27"/>
        <v/>
      </c>
      <c r="AQ39" s="107" t="str">
        <f t="shared" ref="AQ39:AQ70" si="124">IF(SUM(L39,AH39)=0,"",SUM(L39,AH39))</f>
        <v/>
      </c>
      <c r="AR39" s="97" t="str">
        <f t="shared" ref="AR39:AR70" si="125">IF(SUM(N39,AI39)=0,"",SUM(N39,AI39))</f>
        <v/>
      </c>
      <c r="AS39" s="97" t="str">
        <f t="shared" ref="AS39:AS70" si="126">IF(SUM(P39,AJ39)=0,"",SUM(P39,AJ39))</f>
        <v/>
      </c>
      <c r="AT39" s="97" t="str">
        <f t="shared" ref="AT39:AT70" si="127">IF(SUM(R39,AK39)=0,"",SUM(R39,AK39))</f>
        <v/>
      </c>
      <c r="AU39" s="97" t="str">
        <f t="shared" ref="AU39:AU70" si="128">IF(SUM(T39,AL39)=0,"",SUM(T39,AL39))</f>
        <v/>
      </c>
      <c r="AV39" s="97" t="str">
        <f t="shared" ref="AV39:AV70" si="129">IF(SUM(V39,AM39)=0,"",SUM(V39,AM39))</f>
        <v/>
      </c>
      <c r="AW39" s="97" t="str">
        <f t="shared" ref="AW39:AW70" si="130">IF(SUM(X39,AN39)=0,"",SUM(X39,AN39))</f>
        <v/>
      </c>
      <c r="AX39" s="186" t="str">
        <f t="shared" ref="AX39:AX70" si="131">IF(SUM(Z39,AO39)=0,"",SUM(Z39,AO39))</f>
        <v/>
      </c>
      <c r="AY39" s="231">
        <f t="shared" si="28"/>
        <v>0</v>
      </c>
      <c r="AZ39" s="69"/>
      <c r="BA39" s="69"/>
      <c r="BB39" s="69"/>
      <c r="BC39" s="69"/>
      <c r="BD39" s="69"/>
      <c r="BE39" s="69"/>
      <c r="BF39" s="69"/>
      <c r="BG39" s="69"/>
    </row>
    <row r="40" spans="1:59" ht="12" hidden="1" customHeight="1" outlineLevel="1" x14ac:dyDescent="0.25">
      <c r="A40" s="65"/>
      <c r="B40" s="101"/>
      <c r="C40" s="115"/>
      <c r="D40" s="284" t="str">
        <f t="shared" si="29"/>
        <v/>
      </c>
      <c r="E40" s="206"/>
      <c r="F40" s="90" t="str">
        <f t="shared" si="0"/>
        <v/>
      </c>
      <c r="G40" s="91"/>
      <c r="H40" s="111"/>
      <c r="I40" s="114"/>
      <c r="J40" s="69" t="str">
        <f t="shared" si="1"/>
        <v/>
      </c>
      <c r="K40" s="104"/>
      <c r="L40" s="95" t="str">
        <f t="shared" si="10"/>
        <v/>
      </c>
      <c r="M40" s="104"/>
      <c r="N40" s="95" t="str">
        <f t="shared" si="11"/>
        <v/>
      </c>
      <c r="O40" s="104"/>
      <c r="P40" s="95" t="str">
        <f t="shared" si="12"/>
        <v/>
      </c>
      <c r="Q40" s="104"/>
      <c r="R40" s="105" t="str">
        <f t="shared" ref="R40" si="132">IF(ISBLANK(Q40),"",SUM(Q40*$E40))</f>
        <v/>
      </c>
      <c r="S40" s="104"/>
      <c r="T40" s="105" t="str">
        <f t="shared" ref="T40" si="133">IF(ISBLANK(S40),"",SUM(S40*$E40))</f>
        <v/>
      </c>
      <c r="U40" s="104"/>
      <c r="V40" s="105" t="str">
        <f t="shared" ref="V40:Z40" si="134">IF(ISBLANK(U40),"",SUM(U40*$E40))</f>
        <v/>
      </c>
      <c r="W40" s="104"/>
      <c r="X40" s="105" t="str">
        <f t="shared" si="16"/>
        <v/>
      </c>
      <c r="Y40" s="104"/>
      <c r="Z40" s="195" t="str">
        <f t="shared" si="134"/>
        <v/>
      </c>
      <c r="AA40" s="199"/>
      <c r="AB40" s="105" t="str">
        <f t="shared" si="17"/>
        <v/>
      </c>
      <c r="AC40" s="104"/>
      <c r="AD40" s="105" t="str">
        <f t="shared" si="17"/>
        <v/>
      </c>
      <c r="AE40" s="104"/>
      <c r="AF40" s="105" t="str">
        <f t="shared" si="18"/>
        <v/>
      </c>
      <c r="AG40" s="69"/>
      <c r="AH40" s="106" t="str">
        <f t="shared" si="19"/>
        <v/>
      </c>
      <c r="AI40" s="97" t="str">
        <f t="shared" si="20"/>
        <v/>
      </c>
      <c r="AJ40" s="97" t="str">
        <f t="shared" si="21"/>
        <v/>
      </c>
      <c r="AK40" s="97" t="str">
        <f t="shared" si="22"/>
        <v/>
      </c>
      <c r="AL40" s="185" t="str">
        <f t="shared" si="23"/>
        <v/>
      </c>
      <c r="AM40" s="185" t="str">
        <f t="shared" si="24"/>
        <v/>
      </c>
      <c r="AN40" s="185" t="str">
        <f t="shared" si="25"/>
        <v/>
      </c>
      <c r="AO40" s="186" t="str">
        <f t="shared" si="26"/>
        <v/>
      </c>
      <c r="AP40" s="69" t="str">
        <f t="shared" si="27"/>
        <v/>
      </c>
      <c r="AQ40" s="107" t="str">
        <f t="shared" si="124"/>
        <v/>
      </c>
      <c r="AR40" s="97" t="str">
        <f t="shared" si="125"/>
        <v/>
      </c>
      <c r="AS40" s="97" t="str">
        <f t="shared" si="126"/>
        <v/>
      </c>
      <c r="AT40" s="97" t="str">
        <f t="shared" si="127"/>
        <v/>
      </c>
      <c r="AU40" s="97" t="str">
        <f t="shared" si="128"/>
        <v/>
      </c>
      <c r="AV40" s="97" t="str">
        <f t="shared" si="129"/>
        <v/>
      </c>
      <c r="AW40" s="97" t="str">
        <f t="shared" si="130"/>
        <v/>
      </c>
      <c r="AX40" s="186" t="str">
        <f t="shared" si="131"/>
        <v/>
      </c>
      <c r="AY40" s="231">
        <f t="shared" si="28"/>
        <v>0</v>
      </c>
      <c r="AZ40" s="69"/>
      <c r="BA40" s="69"/>
      <c r="BB40" s="69"/>
      <c r="BC40" s="69"/>
      <c r="BD40" s="69"/>
      <c r="BE40" s="69"/>
      <c r="BF40" s="69"/>
      <c r="BG40" s="69"/>
    </row>
    <row r="41" spans="1:59" ht="12" hidden="1" customHeight="1" outlineLevel="1" x14ac:dyDescent="0.25">
      <c r="A41" s="65"/>
      <c r="B41" s="101"/>
      <c r="C41" s="115"/>
      <c r="D41" s="284" t="str">
        <f t="shared" si="29"/>
        <v/>
      </c>
      <c r="E41" s="206"/>
      <c r="F41" s="90" t="str">
        <f t="shared" si="0"/>
        <v/>
      </c>
      <c r="G41" s="91"/>
      <c r="H41" s="111"/>
      <c r="I41" s="114"/>
      <c r="J41" s="69" t="str">
        <f t="shared" si="1"/>
        <v/>
      </c>
      <c r="K41" s="104"/>
      <c r="L41" s="95" t="str">
        <f t="shared" si="10"/>
        <v/>
      </c>
      <c r="M41" s="104"/>
      <c r="N41" s="95" t="str">
        <f t="shared" si="11"/>
        <v/>
      </c>
      <c r="O41" s="104"/>
      <c r="P41" s="95" t="str">
        <f t="shared" si="12"/>
        <v/>
      </c>
      <c r="Q41" s="104"/>
      <c r="R41" s="105" t="str">
        <f t="shared" ref="R41" si="135">IF(ISBLANK(Q41),"",SUM(Q41*$E41))</f>
        <v/>
      </c>
      <c r="S41" s="104"/>
      <c r="T41" s="105" t="str">
        <f t="shared" ref="T41" si="136">IF(ISBLANK(S41),"",SUM(S41*$E41))</f>
        <v/>
      </c>
      <c r="U41" s="104"/>
      <c r="V41" s="105" t="str">
        <f t="shared" ref="V41:Z41" si="137">IF(ISBLANK(U41),"",SUM(U41*$E41))</f>
        <v/>
      </c>
      <c r="W41" s="104"/>
      <c r="X41" s="105" t="str">
        <f t="shared" si="16"/>
        <v/>
      </c>
      <c r="Y41" s="104"/>
      <c r="Z41" s="195" t="str">
        <f t="shared" si="137"/>
        <v/>
      </c>
      <c r="AA41" s="199"/>
      <c r="AB41" s="105" t="str">
        <f t="shared" si="17"/>
        <v/>
      </c>
      <c r="AC41" s="104"/>
      <c r="AD41" s="105" t="str">
        <f t="shared" si="17"/>
        <v/>
      </c>
      <c r="AE41" s="104"/>
      <c r="AF41" s="105" t="str">
        <f t="shared" si="18"/>
        <v/>
      </c>
      <c r="AG41" s="69"/>
      <c r="AH41" s="106" t="str">
        <f t="shared" si="19"/>
        <v/>
      </c>
      <c r="AI41" s="97" t="str">
        <f t="shared" si="20"/>
        <v/>
      </c>
      <c r="AJ41" s="97" t="str">
        <f t="shared" si="21"/>
        <v/>
      </c>
      <c r="AK41" s="97" t="str">
        <f t="shared" si="22"/>
        <v/>
      </c>
      <c r="AL41" s="185" t="str">
        <f t="shared" si="23"/>
        <v/>
      </c>
      <c r="AM41" s="185" t="str">
        <f t="shared" si="24"/>
        <v/>
      </c>
      <c r="AN41" s="185" t="str">
        <f t="shared" si="25"/>
        <v/>
      </c>
      <c r="AO41" s="186" t="str">
        <f t="shared" si="26"/>
        <v/>
      </c>
      <c r="AP41" s="69" t="str">
        <f t="shared" si="27"/>
        <v/>
      </c>
      <c r="AQ41" s="107" t="str">
        <f t="shared" si="124"/>
        <v/>
      </c>
      <c r="AR41" s="97" t="str">
        <f t="shared" si="125"/>
        <v/>
      </c>
      <c r="AS41" s="97" t="str">
        <f t="shared" si="126"/>
        <v/>
      </c>
      <c r="AT41" s="97" t="str">
        <f t="shared" si="127"/>
        <v/>
      </c>
      <c r="AU41" s="97" t="str">
        <f t="shared" si="128"/>
        <v/>
      </c>
      <c r="AV41" s="97" t="str">
        <f t="shared" si="129"/>
        <v/>
      </c>
      <c r="AW41" s="97" t="str">
        <f t="shared" si="130"/>
        <v/>
      </c>
      <c r="AX41" s="186" t="str">
        <f t="shared" si="131"/>
        <v/>
      </c>
      <c r="AY41" s="231">
        <f t="shared" si="28"/>
        <v>0</v>
      </c>
      <c r="AZ41" s="69"/>
      <c r="BA41" s="69"/>
      <c r="BB41" s="69"/>
      <c r="BC41" s="69"/>
      <c r="BD41" s="69"/>
      <c r="BE41" s="69"/>
      <c r="BF41" s="69"/>
      <c r="BG41" s="69"/>
    </row>
    <row r="42" spans="1:59" ht="12" hidden="1" customHeight="1" outlineLevel="1" x14ac:dyDescent="0.25">
      <c r="A42" s="65"/>
      <c r="B42" s="101"/>
      <c r="C42" s="115"/>
      <c r="D42" s="284" t="str">
        <f t="shared" si="29"/>
        <v/>
      </c>
      <c r="E42" s="206"/>
      <c r="F42" s="90" t="str">
        <f t="shared" si="0"/>
        <v/>
      </c>
      <c r="G42" s="91"/>
      <c r="H42" s="111"/>
      <c r="I42" s="114"/>
      <c r="J42" s="69" t="str">
        <f t="shared" si="1"/>
        <v/>
      </c>
      <c r="K42" s="104"/>
      <c r="L42" s="95" t="str">
        <f t="shared" si="10"/>
        <v/>
      </c>
      <c r="M42" s="104"/>
      <c r="N42" s="95" t="str">
        <f t="shared" si="11"/>
        <v/>
      </c>
      <c r="O42" s="104"/>
      <c r="P42" s="95" t="str">
        <f t="shared" si="12"/>
        <v/>
      </c>
      <c r="Q42" s="104"/>
      <c r="R42" s="105" t="str">
        <f t="shared" ref="R42" si="138">IF(ISBLANK(Q42),"",SUM(Q42*$E42))</f>
        <v/>
      </c>
      <c r="S42" s="104"/>
      <c r="T42" s="105" t="str">
        <f t="shared" ref="T42" si="139">IF(ISBLANK(S42),"",SUM(S42*$E42))</f>
        <v/>
      </c>
      <c r="U42" s="104"/>
      <c r="V42" s="105" t="str">
        <f t="shared" ref="V42:Z42" si="140">IF(ISBLANK(U42),"",SUM(U42*$E42))</f>
        <v/>
      </c>
      <c r="W42" s="104"/>
      <c r="X42" s="105" t="str">
        <f t="shared" si="16"/>
        <v/>
      </c>
      <c r="Y42" s="104"/>
      <c r="Z42" s="195" t="str">
        <f t="shared" si="140"/>
        <v/>
      </c>
      <c r="AA42" s="199"/>
      <c r="AB42" s="105" t="str">
        <f t="shared" si="17"/>
        <v/>
      </c>
      <c r="AC42" s="104"/>
      <c r="AD42" s="105" t="str">
        <f t="shared" si="17"/>
        <v/>
      </c>
      <c r="AE42" s="104"/>
      <c r="AF42" s="105" t="str">
        <f t="shared" si="18"/>
        <v/>
      </c>
      <c r="AG42" s="69"/>
      <c r="AH42" s="106" t="str">
        <f t="shared" si="19"/>
        <v/>
      </c>
      <c r="AI42" s="97" t="str">
        <f t="shared" si="20"/>
        <v/>
      </c>
      <c r="AJ42" s="97" t="str">
        <f t="shared" si="21"/>
        <v/>
      </c>
      <c r="AK42" s="97" t="str">
        <f t="shared" si="22"/>
        <v/>
      </c>
      <c r="AL42" s="185" t="str">
        <f t="shared" si="23"/>
        <v/>
      </c>
      <c r="AM42" s="185" t="str">
        <f t="shared" si="24"/>
        <v/>
      </c>
      <c r="AN42" s="185" t="str">
        <f t="shared" si="25"/>
        <v/>
      </c>
      <c r="AO42" s="186" t="str">
        <f t="shared" si="26"/>
        <v/>
      </c>
      <c r="AP42" s="69" t="str">
        <f t="shared" si="27"/>
        <v/>
      </c>
      <c r="AQ42" s="107" t="str">
        <f t="shared" si="124"/>
        <v/>
      </c>
      <c r="AR42" s="97" t="str">
        <f t="shared" si="125"/>
        <v/>
      </c>
      <c r="AS42" s="97" t="str">
        <f t="shared" si="126"/>
        <v/>
      </c>
      <c r="AT42" s="97" t="str">
        <f t="shared" si="127"/>
        <v/>
      </c>
      <c r="AU42" s="97" t="str">
        <f t="shared" si="128"/>
        <v/>
      </c>
      <c r="AV42" s="97" t="str">
        <f t="shared" si="129"/>
        <v/>
      </c>
      <c r="AW42" s="97" t="str">
        <f t="shared" si="130"/>
        <v/>
      </c>
      <c r="AX42" s="186" t="str">
        <f t="shared" si="131"/>
        <v/>
      </c>
      <c r="AY42" s="231">
        <f t="shared" si="28"/>
        <v>0</v>
      </c>
      <c r="AZ42" s="69"/>
      <c r="BA42" s="69"/>
      <c r="BB42" s="69"/>
      <c r="BC42" s="69"/>
      <c r="BD42" s="69"/>
      <c r="BE42" s="69"/>
      <c r="BF42" s="69"/>
      <c r="BG42" s="69"/>
    </row>
    <row r="43" spans="1:59" ht="12" hidden="1" customHeight="1" outlineLevel="1" x14ac:dyDescent="0.25">
      <c r="A43" s="65"/>
      <c r="B43" s="101"/>
      <c r="C43" s="89"/>
      <c r="D43" s="283" t="str">
        <f t="shared" si="29"/>
        <v/>
      </c>
      <c r="E43" s="205"/>
      <c r="F43" s="90" t="str">
        <f t="shared" si="0"/>
        <v/>
      </c>
      <c r="G43" s="91"/>
      <c r="H43" s="111"/>
      <c r="I43" s="114"/>
      <c r="J43" s="69" t="str">
        <f t="shared" si="1"/>
        <v/>
      </c>
      <c r="K43" s="104"/>
      <c r="L43" s="95" t="str">
        <f t="shared" si="10"/>
        <v/>
      </c>
      <c r="M43" s="104"/>
      <c r="N43" s="95" t="str">
        <f t="shared" si="11"/>
        <v/>
      </c>
      <c r="O43" s="104"/>
      <c r="P43" s="95" t="str">
        <f t="shared" si="12"/>
        <v/>
      </c>
      <c r="Q43" s="104"/>
      <c r="R43" s="105" t="str">
        <f t="shared" ref="R43" si="141">IF(ISBLANK(Q43),"",SUM(Q43*$E43))</f>
        <v/>
      </c>
      <c r="S43" s="104"/>
      <c r="T43" s="105" t="str">
        <f t="shared" ref="T43" si="142">IF(ISBLANK(S43),"",SUM(S43*$E43))</f>
        <v/>
      </c>
      <c r="U43" s="104"/>
      <c r="V43" s="105" t="str">
        <f t="shared" ref="V43:Z43" si="143">IF(ISBLANK(U43),"",SUM(U43*$E43))</f>
        <v/>
      </c>
      <c r="W43" s="104"/>
      <c r="X43" s="105" t="str">
        <f t="shared" si="16"/>
        <v/>
      </c>
      <c r="Y43" s="104"/>
      <c r="Z43" s="195" t="str">
        <f t="shared" si="143"/>
        <v/>
      </c>
      <c r="AA43" s="199"/>
      <c r="AB43" s="105" t="str">
        <f t="shared" si="17"/>
        <v/>
      </c>
      <c r="AC43" s="104"/>
      <c r="AD43" s="105" t="str">
        <f t="shared" si="17"/>
        <v/>
      </c>
      <c r="AE43" s="104"/>
      <c r="AF43" s="105" t="str">
        <f t="shared" si="18"/>
        <v/>
      </c>
      <c r="AG43" s="69"/>
      <c r="AH43" s="106" t="str">
        <f t="shared" si="19"/>
        <v/>
      </c>
      <c r="AI43" s="97" t="str">
        <f t="shared" si="20"/>
        <v/>
      </c>
      <c r="AJ43" s="97" t="str">
        <f t="shared" si="21"/>
        <v/>
      </c>
      <c r="AK43" s="97" t="str">
        <f t="shared" si="22"/>
        <v/>
      </c>
      <c r="AL43" s="185" t="str">
        <f t="shared" si="23"/>
        <v/>
      </c>
      <c r="AM43" s="185" t="str">
        <f t="shared" si="24"/>
        <v/>
      </c>
      <c r="AN43" s="185" t="str">
        <f t="shared" si="25"/>
        <v/>
      </c>
      <c r="AO43" s="186" t="str">
        <f t="shared" si="26"/>
        <v/>
      </c>
      <c r="AP43" s="69" t="str">
        <f t="shared" si="27"/>
        <v/>
      </c>
      <c r="AQ43" s="107" t="str">
        <f t="shared" si="124"/>
        <v/>
      </c>
      <c r="AR43" s="97" t="str">
        <f t="shared" si="125"/>
        <v/>
      </c>
      <c r="AS43" s="97" t="str">
        <f t="shared" si="126"/>
        <v/>
      </c>
      <c r="AT43" s="97" t="str">
        <f t="shared" si="127"/>
        <v/>
      </c>
      <c r="AU43" s="97" t="str">
        <f t="shared" si="128"/>
        <v/>
      </c>
      <c r="AV43" s="97" t="str">
        <f t="shared" si="129"/>
        <v/>
      </c>
      <c r="AW43" s="97" t="str">
        <f t="shared" si="130"/>
        <v/>
      </c>
      <c r="AX43" s="186" t="str">
        <f t="shared" si="131"/>
        <v/>
      </c>
      <c r="AY43" s="231">
        <f t="shared" si="28"/>
        <v>0</v>
      </c>
      <c r="AZ43" s="69"/>
      <c r="BA43" s="69"/>
      <c r="BB43" s="69"/>
      <c r="BC43" s="69"/>
      <c r="BD43" s="69"/>
      <c r="BE43" s="69"/>
      <c r="BF43" s="69"/>
      <c r="BG43" s="69"/>
    </row>
    <row r="44" spans="1:59" ht="12" hidden="1" customHeight="1" outlineLevel="1" x14ac:dyDescent="0.25">
      <c r="A44" s="65"/>
      <c r="B44" s="101"/>
      <c r="C44" s="115"/>
      <c r="D44" s="283" t="str">
        <f t="shared" si="29"/>
        <v/>
      </c>
      <c r="E44" s="205"/>
      <c r="F44" s="90" t="str">
        <f t="shared" si="0"/>
        <v/>
      </c>
      <c r="G44" s="91"/>
      <c r="H44" s="111"/>
      <c r="I44" s="114"/>
      <c r="J44" s="69" t="str">
        <f t="shared" si="1"/>
        <v/>
      </c>
      <c r="K44" s="104"/>
      <c r="L44" s="95" t="str">
        <f t="shared" si="10"/>
        <v/>
      </c>
      <c r="M44" s="104"/>
      <c r="N44" s="95" t="str">
        <f t="shared" si="11"/>
        <v/>
      </c>
      <c r="O44" s="104"/>
      <c r="P44" s="95" t="str">
        <f t="shared" si="12"/>
        <v/>
      </c>
      <c r="Q44" s="104"/>
      <c r="R44" s="105" t="str">
        <f t="shared" ref="R44" si="144">IF(ISBLANK(Q44),"",SUM(Q44*$E44))</f>
        <v/>
      </c>
      <c r="S44" s="104"/>
      <c r="T44" s="105" t="str">
        <f t="shared" ref="T44" si="145">IF(ISBLANK(S44),"",SUM(S44*$E44))</f>
        <v/>
      </c>
      <c r="U44" s="104"/>
      <c r="V44" s="105" t="str">
        <f t="shared" ref="V44:Z44" si="146">IF(ISBLANK(U44),"",SUM(U44*$E44))</f>
        <v/>
      </c>
      <c r="W44" s="104"/>
      <c r="X44" s="105" t="str">
        <f t="shared" si="16"/>
        <v/>
      </c>
      <c r="Y44" s="104"/>
      <c r="Z44" s="195" t="str">
        <f t="shared" si="146"/>
        <v/>
      </c>
      <c r="AA44" s="199"/>
      <c r="AB44" s="105" t="str">
        <f t="shared" si="17"/>
        <v/>
      </c>
      <c r="AC44" s="104"/>
      <c r="AD44" s="105" t="str">
        <f t="shared" si="17"/>
        <v/>
      </c>
      <c r="AE44" s="104"/>
      <c r="AF44" s="105" t="str">
        <f t="shared" si="18"/>
        <v/>
      </c>
      <c r="AG44" s="69"/>
      <c r="AH44" s="106" t="str">
        <f t="shared" si="19"/>
        <v/>
      </c>
      <c r="AI44" s="97" t="str">
        <f t="shared" si="20"/>
        <v/>
      </c>
      <c r="AJ44" s="97" t="str">
        <f t="shared" si="21"/>
        <v/>
      </c>
      <c r="AK44" s="97" t="str">
        <f t="shared" si="22"/>
        <v/>
      </c>
      <c r="AL44" s="185" t="str">
        <f t="shared" si="23"/>
        <v/>
      </c>
      <c r="AM44" s="185" t="str">
        <f t="shared" si="24"/>
        <v/>
      </c>
      <c r="AN44" s="185" t="str">
        <f t="shared" si="25"/>
        <v/>
      </c>
      <c r="AO44" s="186" t="str">
        <f t="shared" si="26"/>
        <v/>
      </c>
      <c r="AP44" s="69" t="str">
        <f t="shared" si="27"/>
        <v/>
      </c>
      <c r="AQ44" s="107" t="str">
        <f t="shared" si="124"/>
        <v/>
      </c>
      <c r="AR44" s="97" t="str">
        <f t="shared" si="125"/>
        <v/>
      </c>
      <c r="AS44" s="97" t="str">
        <f t="shared" si="126"/>
        <v/>
      </c>
      <c r="AT44" s="97" t="str">
        <f t="shared" si="127"/>
        <v/>
      </c>
      <c r="AU44" s="97" t="str">
        <f t="shared" si="128"/>
        <v/>
      </c>
      <c r="AV44" s="97" t="str">
        <f t="shared" si="129"/>
        <v/>
      </c>
      <c r="AW44" s="97" t="str">
        <f t="shared" si="130"/>
        <v/>
      </c>
      <c r="AX44" s="186" t="str">
        <f t="shared" si="131"/>
        <v/>
      </c>
      <c r="AY44" s="231">
        <f t="shared" si="28"/>
        <v>0</v>
      </c>
      <c r="AZ44" s="69"/>
      <c r="BA44" s="69"/>
      <c r="BB44" s="69"/>
      <c r="BC44" s="69"/>
      <c r="BD44" s="69"/>
      <c r="BE44" s="69"/>
      <c r="BF44" s="69"/>
      <c r="BG44" s="69"/>
    </row>
    <row r="45" spans="1:59" ht="12" hidden="1" customHeight="1" outlineLevel="1" x14ac:dyDescent="0.25">
      <c r="A45" s="65"/>
      <c r="B45" s="101"/>
      <c r="C45" s="115"/>
      <c r="D45" s="283" t="str">
        <f t="shared" si="29"/>
        <v/>
      </c>
      <c r="E45" s="205"/>
      <c r="F45" s="90" t="str">
        <f t="shared" si="0"/>
        <v/>
      </c>
      <c r="G45" s="91"/>
      <c r="H45" s="111"/>
      <c r="I45" s="114"/>
      <c r="J45" s="69" t="str">
        <f t="shared" si="1"/>
        <v/>
      </c>
      <c r="K45" s="104"/>
      <c r="L45" s="95" t="str">
        <f t="shared" si="10"/>
        <v/>
      </c>
      <c r="M45" s="104"/>
      <c r="N45" s="95" t="str">
        <f t="shared" si="11"/>
        <v/>
      </c>
      <c r="O45" s="104"/>
      <c r="P45" s="95" t="str">
        <f t="shared" si="12"/>
        <v/>
      </c>
      <c r="Q45" s="104"/>
      <c r="R45" s="105" t="str">
        <f t="shared" ref="R45" si="147">IF(ISBLANK(Q45),"",SUM(Q45*$E45))</f>
        <v/>
      </c>
      <c r="S45" s="104"/>
      <c r="T45" s="105" t="str">
        <f t="shared" ref="T45" si="148">IF(ISBLANK(S45),"",SUM(S45*$E45))</f>
        <v/>
      </c>
      <c r="U45" s="104"/>
      <c r="V45" s="105" t="str">
        <f t="shared" ref="V45:Z45" si="149">IF(ISBLANK(U45),"",SUM(U45*$E45))</f>
        <v/>
      </c>
      <c r="W45" s="104"/>
      <c r="X45" s="105" t="str">
        <f t="shared" si="16"/>
        <v/>
      </c>
      <c r="Y45" s="104"/>
      <c r="Z45" s="195" t="str">
        <f t="shared" si="149"/>
        <v/>
      </c>
      <c r="AA45" s="199"/>
      <c r="AB45" s="105" t="str">
        <f t="shared" si="17"/>
        <v/>
      </c>
      <c r="AC45" s="104"/>
      <c r="AD45" s="105" t="str">
        <f t="shared" si="17"/>
        <v/>
      </c>
      <c r="AE45" s="104"/>
      <c r="AF45" s="105" t="str">
        <f t="shared" si="18"/>
        <v/>
      </c>
      <c r="AG45" s="69"/>
      <c r="AH45" s="106" t="str">
        <f t="shared" si="19"/>
        <v/>
      </c>
      <c r="AI45" s="97" t="str">
        <f t="shared" si="20"/>
        <v/>
      </c>
      <c r="AJ45" s="97" t="str">
        <f t="shared" si="21"/>
        <v/>
      </c>
      <c r="AK45" s="97" t="str">
        <f t="shared" si="22"/>
        <v/>
      </c>
      <c r="AL45" s="185" t="str">
        <f t="shared" si="23"/>
        <v/>
      </c>
      <c r="AM45" s="185" t="str">
        <f t="shared" si="24"/>
        <v/>
      </c>
      <c r="AN45" s="185" t="str">
        <f t="shared" si="25"/>
        <v/>
      </c>
      <c r="AO45" s="186" t="str">
        <f t="shared" si="26"/>
        <v/>
      </c>
      <c r="AP45" s="69" t="str">
        <f t="shared" si="27"/>
        <v/>
      </c>
      <c r="AQ45" s="107" t="str">
        <f t="shared" si="124"/>
        <v/>
      </c>
      <c r="AR45" s="97" t="str">
        <f t="shared" si="125"/>
        <v/>
      </c>
      <c r="AS45" s="97" t="str">
        <f t="shared" si="126"/>
        <v/>
      </c>
      <c r="AT45" s="97" t="str">
        <f t="shared" si="127"/>
        <v/>
      </c>
      <c r="AU45" s="97" t="str">
        <f t="shared" si="128"/>
        <v/>
      </c>
      <c r="AV45" s="97" t="str">
        <f t="shared" si="129"/>
        <v/>
      </c>
      <c r="AW45" s="97" t="str">
        <f t="shared" si="130"/>
        <v/>
      </c>
      <c r="AX45" s="186" t="str">
        <f t="shared" si="131"/>
        <v/>
      </c>
      <c r="AY45" s="231">
        <f t="shared" si="28"/>
        <v>0</v>
      </c>
      <c r="AZ45" s="69"/>
      <c r="BA45" s="69"/>
      <c r="BB45" s="69"/>
      <c r="BC45" s="69"/>
      <c r="BD45" s="69"/>
      <c r="BE45" s="69"/>
      <c r="BF45" s="69"/>
      <c r="BG45" s="69"/>
    </row>
    <row r="46" spans="1:59" ht="12" hidden="1" customHeight="1" outlineLevel="1" x14ac:dyDescent="0.25">
      <c r="A46" s="65"/>
      <c r="B46" s="101"/>
      <c r="C46" s="89"/>
      <c r="D46" s="283" t="str">
        <f t="shared" si="29"/>
        <v/>
      </c>
      <c r="E46" s="205"/>
      <c r="F46" s="90" t="str">
        <f t="shared" si="0"/>
        <v/>
      </c>
      <c r="G46" s="91"/>
      <c r="H46" s="111"/>
      <c r="I46" s="114"/>
      <c r="J46" s="69" t="str">
        <f t="shared" si="1"/>
        <v/>
      </c>
      <c r="K46" s="104"/>
      <c r="L46" s="95" t="str">
        <f t="shared" si="10"/>
        <v/>
      </c>
      <c r="M46" s="104"/>
      <c r="N46" s="95" t="str">
        <f t="shared" si="11"/>
        <v/>
      </c>
      <c r="O46" s="104"/>
      <c r="P46" s="95" t="str">
        <f t="shared" si="12"/>
        <v/>
      </c>
      <c r="Q46" s="104"/>
      <c r="R46" s="105" t="str">
        <f t="shared" ref="R46" si="150">IF(ISBLANK(Q46),"",SUM(Q46*$E46))</f>
        <v/>
      </c>
      <c r="S46" s="104"/>
      <c r="T46" s="105" t="str">
        <f t="shared" ref="T46" si="151">IF(ISBLANK(S46),"",SUM(S46*$E46))</f>
        <v/>
      </c>
      <c r="U46" s="104"/>
      <c r="V46" s="105" t="str">
        <f t="shared" ref="V46:Z46" si="152">IF(ISBLANK(U46),"",SUM(U46*$E46))</f>
        <v/>
      </c>
      <c r="W46" s="104"/>
      <c r="X46" s="105" t="str">
        <f t="shared" si="16"/>
        <v/>
      </c>
      <c r="Y46" s="104"/>
      <c r="Z46" s="195" t="str">
        <f t="shared" si="152"/>
        <v/>
      </c>
      <c r="AA46" s="199"/>
      <c r="AB46" s="105" t="str">
        <f t="shared" si="17"/>
        <v/>
      </c>
      <c r="AC46" s="104"/>
      <c r="AD46" s="105" t="str">
        <f t="shared" si="17"/>
        <v/>
      </c>
      <c r="AE46" s="104"/>
      <c r="AF46" s="105" t="str">
        <f t="shared" si="18"/>
        <v/>
      </c>
      <c r="AG46" s="69"/>
      <c r="AH46" s="106" t="str">
        <f t="shared" si="19"/>
        <v/>
      </c>
      <c r="AI46" s="97" t="str">
        <f t="shared" si="20"/>
        <v/>
      </c>
      <c r="AJ46" s="97" t="str">
        <f t="shared" si="21"/>
        <v/>
      </c>
      <c r="AK46" s="97" t="str">
        <f t="shared" si="22"/>
        <v/>
      </c>
      <c r="AL46" s="185" t="str">
        <f t="shared" si="23"/>
        <v/>
      </c>
      <c r="AM46" s="185" t="str">
        <f t="shared" si="24"/>
        <v/>
      </c>
      <c r="AN46" s="185" t="str">
        <f t="shared" si="25"/>
        <v/>
      </c>
      <c r="AO46" s="186" t="str">
        <f t="shared" si="26"/>
        <v/>
      </c>
      <c r="AP46" s="69" t="str">
        <f t="shared" si="27"/>
        <v/>
      </c>
      <c r="AQ46" s="107" t="str">
        <f t="shared" si="124"/>
        <v/>
      </c>
      <c r="AR46" s="97" t="str">
        <f t="shared" si="125"/>
        <v/>
      </c>
      <c r="AS46" s="97" t="str">
        <f t="shared" si="126"/>
        <v/>
      </c>
      <c r="AT46" s="97" t="str">
        <f t="shared" si="127"/>
        <v/>
      </c>
      <c r="AU46" s="97" t="str">
        <f t="shared" si="128"/>
        <v/>
      </c>
      <c r="AV46" s="97" t="str">
        <f t="shared" si="129"/>
        <v/>
      </c>
      <c r="AW46" s="97" t="str">
        <f t="shared" si="130"/>
        <v/>
      </c>
      <c r="AX46" s="186" t="str">
        <f t="shared" si="131"/>
        <v/>
      </c>
      <c r="AY46" s="231">
        <f t="shared" si="28"/>
        <v>0</v>
      </c>
      <c r="AZ46" s="69"/>
      <c r="BA46" s="69"/>
      <c r="BB46" s="69"/>
      <c r="BC46" s="69"/>
      <c r="BD46" s="69"/>
      <c r="BE46" s="69"/>
      <c r="BF46" s="69"/>
      <c r="BG46" s="69"/>
    </row>
    <row r="47" spans="1:59" ht="12" hidden="1" customHeight="1" outlineLevel="1" x14ac:dyDescent="0.25">
      <c r="A47" s="65"/>
      <c r="B47" s="101"/>
      <c r="C47" s="89"/>
      <c r="D47" s="283" t="str">
        <f t="shared" si="29"/>
        <v/>
      </c>
      <c r="E47" s="205"/>
      <c r="F47" s="90" t="str">
        <f t="shared" si="0"/>
        <v/>
      </c>
      <c r="G47" s="91"/>
      <c r="H47" s="111"/>
      <c r="I47" s="114"/>
      <c r="J47" s="69" t="str">
        <f t="shared" si="1"/>
        <v/>
      </c>
      <c r="K47" s="104"/>
      <c r="L47" s="95" t="str">
        <f t="shared" si="10"/>
        <v/>
      </c>
      <c r="M47" s="104"/>
      <c r="N47" s="95" t="str">
        <f t="shared" si="11"/>
        <v/>
      </c>
      <c r="O47" s="104"/>
      <c r="P47" s="95" t="str">
        <f t="shared" si="12"/>
        <v/>
      </c>
      <c r="Q47" s="104"/>
      <c r="R47" s="105" t="str">
        <f t="shared" ref="R47" si="153">IF(ISBLANK(Q47),"",SUM(Q47*$E47))</f>
        <v/>
      </c>
      <c r="S47" s="104"/>
      <c r="T47" s="105" t="str">
        <f t="shared" ref="T47" si="154">IF(ISBLANK(S47),"",SUM(S47*$E47))</f>
        <v/>
      </c>
      <c r="U47" s="104"/>
      <c r="V47" s="105" t="str">
        <f t="shared" ref="V47:Z47" si="155">IF(ISBLANK(U47),"",SUM(U47*$E47))</f>
        <v/>
      </c>
      <c r="W47" s="104"/>
      <c r="X47" s="105" t="str">
        <f t="shared" si="16"/>
        <v/>
      </c>
      <c r="Y47" s="104"/>
      <c r="Z47" s="195" t="str">
        <f t="shared" si="155"/>
        <v/>
      </c>
      <c r="AA47" s="199"/>
      <c r="AB47" s="105" t="str">
        <f t="shared" si="17"/>
        <v/>
      </c>
      <c r="AC47" s="104"/>
      <c r="AD47" s="105" t="str">
        <f t="shared" si="17"/>
        <v/>
      </c>
      <c r="AE47" s="104"/>
      <c r="AF47" s="105" t="str">
        <f t="shared" si="18"/>
        <v/>
      </c>
      <c r="AG47" s="69"/>
      <c r="AH47" s="106" t="str">
        <f t="shared" si="19"/>
        <v/>
      </c>
      <c r="AI47" s="97" t="str">
        <f t="shared" si="20"/>
        <v/>
      </c>
      <c r="AJ47" s="97" t="str">
        <f t="shared" si="21"/>
        <v/>
      </c>
      <c r="AK47" s="97" t="str">
        <f t="shared" si="22"/>
        <v/>
      </c>
      <c r="AL47" s="185" t="str">
        <f t="shared" si="23"/>
        <v/>
      </c>
      <c r="AM47" s="185" t="str">
        <f t="shared" si="24"/>
        <v/>
      </c>
      <c r="AN47" s="185" t="str">
        <f t="shared" si="25"/>
        <v/>
      </c>
      <c r="AO47" s="186" t="str">
        <f t="shared" si="26"/>
        <v/>
      </c>
      <c r="AP47" s="69" t="str">
        <f t="shared" si="27"/>
        <v/>
      </c>
      <c r="AQ47" s="107" t="str">
        <f t="shared" si="124"/>
        <v/>
      </c>
      <c r="AR47" s="97" t="str">
        <f t="shared" si="125"/>
        <v/>
      </c>
      <c r="AS47" s="97" t="str">
        <f t="shared" si="126"/>
        <v/>
      </c>
      <c r="AT47" s="97" t="str">
        <f t="shared" si="127"/>
        <v/>
      </c>
      <c r="AU47" s="97" t="str">
        <f t="shared" si="128"/>
        <v/>
      </c>
      <c r="AV47" s="97" t="str">
        <f t="shared" si="129"/>
        <v/>
      </c>
      <c r="AW47" s="97" t="str">
        <f t="shared" si="130"/>
        <v/>
      </c>
      <c r="AX47" s="186" t="str">
        <f t="shared" si="131"/>
        <v/>
      </c>
      <c r="AY47" s="231">
        <f t="shared" si="28"/>
        <v>0</v>
      </c>
      <c r="AZ47" s="69"/>
      <c r="BA47" s="69"/>
      <c r="BB47" s="69"/>
      <c r="BC47" s="69"/>
      <c r="BD47" s="69"/>
      <c r="BE47" s="69"/>
      <c r="BF47" s="69"/>
      <c r="BG47" s="69"/>
    </row>
    <row r="48" spans="1:59" ht="12" hidden="1" customHeight="1" outlineLevel="1" x14ac:dyDescent="0.25">
      <c r="A48" s="65"/>
      <c r="B48" s="101"/>
      <c r="C48" s="89"/>
      <c r="D48" s="283" t="str">
        <f t="shared" si="29"/>
        <v/>
      </c>
      <c r="E48" s="205"/>
      <c r="F48" s="90" t="str">
        <f t="shared" si="0"/>
        <v/>
      </c>
      <c r="G48" s="91"/>
      <c r="H48" s="111"/>
      <c r="I48" s="114"/>
      <c r="J48" s="69" t="str">
        <f t="shared" si="1"/>
        <v/>
      </c>
      <c r="K48" s="104"/>
      <c r="L48" s="95" t="str">
        <f t="shared" si="10"/>
        <v/>
      </c>
      <c r="M48" s="104"/>
      <c r="N48" s="95" t="str">
        <f t="shared" si="11"/>
        <v/>
      </c>
      <c r="O48" s="104"/>
      <c r="P48" s="95" t="str">
        <f t="shared" si="12"/>
        <v/>
      </c>
      <c r="Q48" s="104"/>
      <c r="R48" s="105" t="str">
        <f t="shared" ref="R48" si="156">IF(ISBLANK(Q48),"",SUM(Q48*$E48))</f>
        <v/>
      </c>
      <c r="S48" s="104"/>
      <c r="T48" s="105" t="str">
        <f t="shared" ref="T48" si="157">IF(ISBLANK(S48),"",SUM(S48*$E48))</f>
        <v/>
      </c>
      <c r="U48" s="104"/>
      <c r="V48" s="105" t="str">
        <f t="shared" ref="V48:Z48" si="158">IF(ISBLANK(U48),"",SUM(U48*$E48))</f>
        <v/>
      </c>
      <c r="W48" s="104"/>
      <c r="X48" s="105" t="str">
        <f t="shared" si="16"/>
        <v/>
      </c>
      <c r="Y48" s="104"/>
      <c r="Z48" s="195" t="str">
        <f t="shared" si="158"/>
        <v/>
      </c>
      <c r="AA48" s="199"/>
      <c r="AB48" s="105" t="str">
        <f t="shared" si="17"/>
        <v/>
      </c>
      <c r="AC48" s="104"/>
      <c r="AD48" s="105" t="str">
        <f t="shared" si="17"/>
        <v/>
      </c>
      <c r="AE48" s="104"/>
      <c r="AF48" s="105" t="str">
        <f t="shared" si="18"/>
        <v/>
      </c>
      <c r="AG48" s="69"/>
      <c r="AH48" s="106" t="str">
        <f t="shared" si="19"/>
        <v/>
      </c>
      <c r="AI48" s="97" t="str">
        <f t="shared" si="20"/>
        <v/>
      </c>
      <c r="AJ48" s="97" t="str">
        <f t="shared" si="21"/>
        <v/>
      </c>
      <c r="AK48" s="97" t="str">
        <f t="shared" si="22"/>
        <v/>
      </c>
      <c r="AL48" s="185" t="str">
        <f t="shared" si="23"/>
        <v/>
      </c>
      <c r="AM48" s="185" t="str">
        <f t="shared" si="24"/>
        <v/>
      </c>
      <c r="AN48" s="185" t="str">
        <f t="shared" si="25"/>
        <v/>
      </c>
      <c r="AO48" s="186" t="str">
        <f t="shared" si="26"/>
        <v/>
      </c>
      <c r="AP48" s="69" t="str">
        <f t="shared" si="27"/>
        <v/>
      </c>
      <c r="AQ48" s="107" t="str">
        <f t="shared" si="124"/>
        <v/>
      </c>
      <c r="AR48" s="97" t="str">
        <f t="shared" si="125"/>
        <v/>
      </c>
      <c r="AS48" s="97" t="str">
        <f t="shared" si="126"/>
        <v/>
      </c>
      <c r="AT48" s="97" t="str">
        <f t="shared" si="127"/>
        <v/>
      </c>
      <c r="AU48" s="97" t="str">
        <f t="shared" si="128"/>
        <v/>
      </c>
      <c r="AV48" s="97" t="str">
        <f t="shared" si="129"/>
        <v/>
      </c>
      <c r="AW48" s="97" t="str">
        <f t="shared" si="130"/>
        <v/>
      </c>
      <c r="AX48" s="186" t="str">
        <f t="shared" si="131"/>
        <v/>
      </c>
      <c r="AY48" s="231">
        <f t="shared" si="28"/>
        <v>0</v>
      </c>
      <c r="AZ48" s="69"/>
      <c r="BA48" s="69"/>
      <c r="BB48" s="69"/>
      <c r="BC48" s="69"/>
      <c r="BD48" s="69"/>
      <c r="BE48" s="69"/>
      <c r="BF48" s="69"/>
      <c r="BG48" s="69"/>
    </row>
    <row r="49" spans="1:59" ht="12" hidden="1" customHeight="1" outlineLevel="1" x14ac:dyDescent="0.25">
      <c r="A49" s="65"/>
      <c r="B49" s="101"/>
      <c r="C49" s="115"/>
      <c r="D49" s="284" t="str">
        <f t="shared" si="29"/>
        <v/>
      </c>
      <c r="E49" s="206"/>
      <c r="F49" s="90" t="str">
        <f t="shared" si="0"/>
        <v/>
      </c>
      <c r="G49" s="91"/>
      <c r="H49" s="111"/>
      <c r="I49" s="114"/>
      <c r="J49" s="69" t="str">
        <f t="shared" si="1"/>
        <v/>
      </c>
      <c r="K49" s="104"/>
      <c r="L49" s="95" t="str">
        <f t="shared" si="10"/>
        <v/>
      </c>
      <c r="M49" s="104"/>
      <c r="N49" s="95" t="str">
        <f t="shared" si="11"/>
        <v/>
      </c>
      <c r="O49" s="104"/>
      <c r="P49" s="95" t="str">
        <f t="shared" si="12"/>
        <v/>
      </c>
      <c r="Q49" s="104"/>
      <c r="R49" s="105" t="str">
        <f t="shared" ref="R49" si="159">IF(ISBLANK(Q49),"",SUM(Q49*$E49))</f>
        <v/>
      </c>
      <c r="S49" s="104"/>
      <c r="T49" s="105" t="str">
        <f t="shared" ref="T49" si="160">IF(ISBLANK(S49),"",SUM(S49*$E49))</f>
        <v/>
      </c>
      <c r="U49" s="104"/>
      <c r="V49" s="105" t="str">
        <f t="shared" ref="V49:Z49" si="161">IF(ISBLANK(U49),"",SUM(U49*$E49))</f>
        <v/>
      </c>
      <c r="W49" s="104"/>
      <c r="X49" s="105" t="str">
        <f t="shared" si="16"/>
        <v/>
      </c>
      <c r="Y49" s="104"/>
      <c r="Z49" s="195" t="str">
        <f t="shared" si="161"/>
        <v/>
      </c>
      <c r="AA49" s="199"/>
      <c r="AB49" s="105" t="str">
        <f t="shared" si="17"/>
        <v/>
      </c>
      <c r="AC49" s="104"/>
      <c r="AD49" s="105" t="str">
        <f t="shared" si="17"/>
        <v/>
      </c>
      <c r="AE49" s="104"/>
      <c r="AF49" s="105" t="str">
        <f t="shared" si="18"/>
        <v/>
      </c>
      <c r="AG49" s="69"/>
      <c r="AH49" s="106" t="str">
        <f t="shared" si="19"/>
        <v/>
      </c>
      <c r="AI49" s="97" t="str">
        <f t="shared" si="20"/>
        <v/>
      </c>
      <c r="AJ49" s="97" t="str">
        <f t="shared" si="21"/>
        <v/>
      </c>
      <c r="AK49" s="97" t="str">
        <f t="shared" si="22"/>
        <v/>
      </c>
      <c r="AL49" s="185" t="str">
        <f t="shared" si="23"/>
        <v/>
      </c>
      <c r="AM49" s="185" t="str">
        <f t="shared" si="24"/>
        <v/>
      </c>
      <c r="AN49" s="185" t="str">
        <f t="shared" si="25"/>
        <v/>
      </c>
      <c r="AO49" s="186" t="str">
        <f t="shared" si="26"/>
        <v/>
      </c>
      <c r="AP49" s="69" t="str">
        <f t="shared" si="27"/>
        <v/>
      </c>
      <c r="AQ49" s="107" t="str">
        <f t="shared" si="124"/>
        <v/>
      </c>
      <c r="AR49" s="97" t="str">
        <f t="shared" si="125"/>
        <v/>
      </c>
      <c r="AS49" s="97" t="str">
        <f t="shared" si="126"/>
        <v/>
      </c>
      <c r="AT49" s="97" t="str">
        <f t="shared" si="127"/>
        <v/>
      </c>
      <c r="AU49" s="97" t="str">
        <f t="shared" si="128"/>
        <v/>
      </c>
      <c r="AV49" s="97" t="str">
        <f t="shared" si="129"/>
        <v/>
      </c>
      <c r="AW49" s="97" t="str">
        <f t="shared" si="130"/>
        <v/>
      </c>
      <c r="AX49" s="186" t="str">
        <f t="shared" si="131"/>
        <v/>
      </c>
      <c r="AY49" s="231">
        <f t="shared" si="28"/>
        <v>0</v>
      </c>
      <c r="AZ49" s="69"/>
      <c r="BA49" s="69"/>
      <c r="BB49" s="69"/>
      <c r="BC49" s="69"/>
      <c r="BD49" s="69"/>
      <c r="BE49" s="69"/>
      <c r="BF49" s="69"/>
      <c r="BG49" s="69"/>
    </row>
    <row r="50" spans="1:59" ht="12" hidden="1" customHeight="1" outlineLevel="1" x14ac:dyDescent="0.25">
      <c r="A50" s="65"/>
      <c r="B50" s="101"/>
      <c r="C50" s="115"/>
      <c r="D50" s="284" t="str">
        <f t="shared" si="29"/>
        <v/>
      </c>
      <c r="E50" s="206"/>
      <c r="F50" s="90" t="str">
        <f t="shared" si="0"/>
        <v/>
      </c>
      <c r="G50" s="91"/>
      <c r="H50" s="111"/>
      <c r="I50" s="114"/>
      <c r="J50" s="69" t="str">
        <f t="shared" si="1"/>
        <v/>
      </c>
      <c r="K50" s="104"/>
      <c r="L50" s="95" t="str">
        <f t="shared" si="10"/>
        <v/>
      </c>
      <c r="M50" s="104"/>
      <c r="N50" s="95" t="str">
        <f t="shared" si="11"/>
        <v/>
      </c>
      <c r="O50" s="104"/>
      <c r="P50" s="95" t="str">
        <f t="shared" si="12"/>
        <v/>
      </c>
      <c r="Q50" s="104"/>
      <c r="R50" s="105" t="str">
        <f t="shared" ref="R50" si="162">IF(ISBLANK(Q50),"",SUM(Q50*$E50))</f>
        <v/>
      </c>
      <c r="S50" s="104"/>
      <c r="T50" s="105" t="str">
        <f t="shared" ref="T50" si="163">IF(ISBLANK(S50),"",SUM(S50*$E50))</f>
        <v/>
      </c>
      <c r="U50" s="104"/>
      <c r="V50" s="105" t="str">
        <f t="shared" ref="V50:Z50" si="164">IF(ISBLANK(U50),"",SUM(U50*$E50))</f>
        <v/>
      </c>
      <c r="W50" s="104"/>
      <c r="X50" s="105" t="str">
        <f t="shared" si="16"/>
        <v/>
      </c>
      <c r="Y50" s="104"/>
      <c r="Z50" s="195" t="str">
        <f t="shared" si="164"/>
        <v/>
      </c>
      <c r="AA50" s="199"/>
      <c r="AB50" s="105" t="str">
        <f t="shared" si="17"/>
        <v/>
      </c>
      <c r="AC50" s="104"/>
      <c r="AD50" s="105" t="str">
        <f t="shared" si="17"/>
        <v/>
      </c>
      <c r="AE50" s="104"/>
      <c r="AF50" s="105" t="str">
        <f t="shared" si="18"/>
        <v/>
      </c>
      <c r="AG50" s="69"/>
      <c r="AH50" s="106" t="str">
        <f t="shared" si="19"/>
        <v/>
      </c>
      <c r="AI50" s="97" t="str">
        <f t="shared" si="20"/>
        <v/>
      </c>
      <c r="AJ50" s="97" t="str">
        <f t="shared" si="21"/>
        <v/>
      </c>
      <c r="AK50" s="97" t="str">
        <f t="shared" si="22"/>
        <v/>
      </c>
      <c r="AL50" s="185" t="str">
        <f t="shared" si="23"/>
        <v/>
      </c>
      <c r="AM50" s="185" t="str">
        <f t="shared" si="24"/>
        <v/>
      </c>
      <c r="AN50" s="185" t="str">
        <f t="shared" si="25"/>
        <v/>
      </c>
      <c r="AO50" s="186" t="str">
        <f t="shared" si="26"/>
        <v/>
      </c>
      <c r="AP50" s="69" t="str">
        <f t="shared" si="27"/>
        <v/>
      </c>
      <c r="AQ50" s="107" t="str">
        <f t="shared" si="124"/>
        <v/>
      </c>
      <c r="AR50" s="97" t="str">
        <f t="shared" si="125"/>
        <v/>
      </c>
      <c r="AS50" s="97" t="str">
        <f t="shared" si="126"/>
        <v/>
      </c>
      <c r="AT50" s="97" t="str">
        <f t="shared" si="127"/>
        <v/>
      </c>
      <c r="AU50" s="97" t="str">
        <f t="shared" si="128"/>
        <v/>
      </c>
      <c r="AV50" s="97" t="str">
        <f t="shared" si="129"/>
        <v/>
      </c>
      <c r="AW50" s="97" t="str">
        <f t="shared" si="130"/>
        <v/>
      </c>
      <c r="AX50" s="186" t="str">
        <f t="shared" si="131"/>
        <v/>
      </c>
      <c r="AY50" s="231">
        <f t="shared" si="28"/>
        <v>0</v>
      </c>
      <c r="AZ50" s="69"/>
      <c r="BA50" s="69"/>
      <c r="BB50" s="69"/>
      <c r="BC50" s="69"/>
      <c r="BD50" s="69"/>
      <c r="BE50" s="69"/>
      <c r="BF50" s="69"/>
      <c r="BG50" s="69"/>
    </row>
    <row r="51" spans="1:59" ht="12" hidden="1" customHeight="1" outlineLevel="1" x14ac:dyDescent="0.25">
      <c r="A51" s="65"/>
      <c r="B51" s="101"/>
      <c r="C51" s="115"/>
      <c r="D51" s="284" t="str">
        <f t="shared" si="29"/>
        <v/>
      </c>
      <c r="E51" s="207"/>
      <c r="F51" s="90" t="str">
        <f t="shared" si="0"/>
        <v/>
      </c>
      <c r="G51" s="91"/>
      <c r="H51" s="111"/>
      <c r="I51" s="114"/>
      <c r="J51" s="69" t="str">
        <f t="shared" si="1"/>
        <v/>
      </c>
      <c r="K51" s="104"/>
      <c r="L51" s="95" t="str">
        <f>IF(ISBLANK(K51),"",SUM(K51*$E51))</f>
        <v/>
      </c>
      <c r="M51" s="104"/>
      <c r="N51" s="95" t="str">
        <f>IF(ISBLANK(M51),"",SUM(M51*$E51))</f>
        <v/>
      </c>
      <c r="O51" s="104"/>
      <c r="P51" s="95" t="str">
        <f>IF(ISBLANK(O51),"",SUM(O51*$E51))</f>
        <v/>
      </c>
      <c r="Q51" s="104"/>
      <c r="R51" s="105" t="str">
        <f t="shared" ref="R51" si="165">IF(ISBLANK(Q51),"",SUM(Q51*$E51))</f>
        <v/>
      </c>
      <c r="S51" s="104"/>
      <c r="T51" s="105" t="str">
        <f t="shared" ref="T51" si="166">IF(ISBLANK(S51),"",SUM(S51*$E51))</f>
        <v/>
      </c>
      <c r="U51" s="104"/>
      <c r="V51" s="105" t="str">
        <f t="shared" ref="V51:Z51" si="167">IF(ISBLANK(U51),"",SUM(U51*$E51))</f>
        <v/>
      </c>
      <c r="W51" s="104"/>
      <c r="X51" s="105" t="str">
        <f t="shared" si="16"/>
        <v/>
      </c>
      <c r="Y51" s="104"/>
      <c r="Z51" s="195" t="str">
        <f t="shared" si="167"/>
        <v/>
      </c>
      <c r="AA51" s="199"/>
      <c r="AB51" s="105" t="str">
        <f t="shared" si="17"/>
        <v/>
      </c>
      <c r="AC51" s="104"/>
      <c r="AD51" s="105" t="str">
        <f t="shared" si="17"/>
        <v/>
      </c>
      <c r="AE51" s="104"/>
      <c r="AF51" s="105" t="str">
        <f t="shared" si="18"/>
        <v/>
      </c>
      <c r="AG51" s="69"/>
      <c r="AH51" s="106" t="str">
        <f t="shared" si="19"/>
        <v/>
      </c>
      <c r="AI51" s="97" t="str">
        <f t="shared" si="20"/>
        <v/>
      </c>
      <c r="AJ51" s="97" t="str">
        <f t="shared" si="21"/>
        <v/>
      </c>
      <c r="AK51" s="97" t="str">
        <f t="shared" si="22"/>
        <v/>
      </c>
      <c r="AL51" s="185" t="str">
        <f t="shared" si="23"/>
        <v/>
      </c>
      <c r="AM51" s="185" t="str">
        <f t="shared" si="24"/>
        <v/>
      </c>
      <c r="AN51" s="185" t="str">
        <f t="shared" si="25"/>
        <v/>
      </c>
      <c r="AO51" s="186" t="str">
        <f t="shared" si="26"/>
        <v/>
      </c>
      <c r="AP51" s="69" t="str">
        <f t="shared" si="27"/>
        <v/>
      </c>
      <c r="AQ51" s="107" t="str">
        <f t="shared" si="124"/>
        <v/>
      </c>
      <c r="AR51" s="97" t="str">
        <f t="shared" si="125"/>
        <v/>
      </c>
      <c r="AS51" s="97" t="str">
        <f t="shared" si="126"/>
        <v/>
      </c>
      <c r="AT51" s="97" t="str">
        <f t="shared" si="127"/>
        <v/>
      </c>
      <c r="AU51" s="97" t="str">
        <f t="shared" si="128"/>
        <v/>
      </c>
      <c r="AV51" s="97" t="str">
        <f t="shared" si="129"/>
        <v/>
      </c>
      <c r="AW51" s="97" t="str">
        <f t="shared" si="130"/>
        <v/>
      </c>
      <c r="AX51" s="186" t="str">
        <f t="shared" si="131"/>
        <v/>
      </c>
      <c r="AY51" s="231">
        <f t="shared" si="28"/>
        <v>0</v>
      </c>
      <c r="AZ51" s="69"/>
      <c r="BA51" s="69"/>
      <c r="BB51" s="69"/>
      <c r="BC51" s="69"/>
      <c r="BD51" s="69"/>
      <c r="BE51" s="69"/>
      <c r="BF51" s="69"/>
      <c r="BG51" s="69"/>
    </row>
    <row r="52" spans="1:59" ht="12" hidden="1" customHeight="1" outlineLevel="1" x14ac:dyDescent="0.25">
      <c r="A52" s="65"/>
      <c r="B52" s="101"/>
      <c r="C52" s="115"/>
      <c r="D52" s="284" t="str">
        <f t="shared" si="29"/>
        <v/>
      </c>
      <c r="E52" s="207"/>
      <c r="F52" s="90" t="str">
        <f t="shared" si="0"/>
        <v/>
      </c>
      <c r="G52" s="91"/>
      <c r="H52" s="111"/>
      <c r="I52" s="114"/>
      <c r="J52" s="69" t="str">
        <f t="shared" si="1"/>
        <v/>
      </c>
      <c r="K52" s="104"/>
      <c r="L52" s="95"/>
      <c r="M52" s="104"/>
      <c r="N52" s="95"/>
      <c r="O52" s="104"/>
      <c r="P52" s="95"/>
      <c r="Q52" s="104"/>
      <c r="R52" s="105" t="str">
        <f t="shared" ref="R52" si="168">IF(ISBLANK(Q52),"",SUM(Q52*$E52))</f>
        <v/>
      </c>
      <c r="S52" s="104"/>
      <c r="T52" s="105" t="str">
        <f t="shared" ref="T52" si="169">IF(ISBLANK(S52),"",SUM(S52*$E52))</f>
        <v/>
      </c>
      <c r="U52" s="104"/>
      <c r="V52" s="105" t="str">
        <f t="shared" ref="V52:Z52" si="170">IF(ISBLANK(U52),"",SUM(U52*$E52))</f>
        <v/>
      </c>
      <c r="W52" s="104"/>
      <c r="X52" s="105" t="str">
        <f t="shared" si="16"/>
        <v/>
      </c>
      <c r="Y52" s="104"/>
      <c r="Z52" s="195" t="str">
        <f t="shared" si="170"/>
        <v/>
      </c>
      <c r="AA52" s="199"/>
      <c r="AB52" s="105" t="str">
        <f t="shared" si="17"/>
        <v/>
      </c>
      <c r="AC52" s="104"/>
      <c r="AD52" s="105" t="str">
        <f t="shared" si="17"/>
        <v/>
      </c>
      <c r="AE52" s="104"/>
      <c r="AF52" s="105" t="str">
        <f t="shared" si="18"/>
        <v/>
      </c>
      <c r="AG52" s="69"/>
      <c r="AH52" s="106" t="str">
        <f t="shared" si="19"/>
        <v/>
      </c>
      <c r="AI52" s="97" t="str">
        <f t="shared" si="20"/>
        <v/>
      </c>
      <c r="AJ52" s="97" t="str">
        <f t="shared" si="21"/>
        <v/>
      </c>
      <c r="AK52" s="97" t="str">
        <f t="shared" si="22"/>
        <v/>
      </c>
      <c r="AL52" s="185" t="str">
        <f t="shared" si="23"/>
        <v/>
      </c>
      <c r="AM52" s="185" t="str">
        <f t="shared" si="24"/>
        <v/>
      </c>
      <c r="AN52" s="185" t="str">
        <f t="shared" si="25"/>
        <v/>
      </c>
      <c r="AO52" s="186" t="str">
        <f t="shared" si="26"/>
        <v/>
      </c>
      <c r="AP52" s="69" t="str">
        <f t="shared" si="27"/>
        <v/>
      </c>
      <c r="AQ52" s="107" t="str">
        <f t="shared" si="124"/>
        <v/>
      </c>
      <c r="AR52" s="97" t="str">
        <f t="shared" si="125"/>
        <v/>
      </c>
      <c r="AS52" s="97" t="str">
        <f t="shared" si="126"/>
        <v/>
      </c>
      <c r="AT52" s="97" t="str">
        <f t="shared" si="127"/>
        <v/>
      </c>
      <c r="AU52" s="97" t="str">
        <f t="shared" si="128"/>
        <v/>
      </c>
      <c r="AV52" s="97" t="str">
        <f t="shared" si="129"/>
        <v/>
      </c>
      <c r="AW52" s="97" t="str">
        <f t="shared" si="130"/>
        <v/>
      </c>
      <c r="AX52" s="186" t="str">
        <f t="shared" si="131"/>
        <v/>
      </c>
      <c r="AY52" s="231">
        <f t="shared" si="28"/>
        <v>0</v>
      </c>
      <c r="AZ52" s="69"/>
      <c r="BA52" s="69"/>
      <c r="BB52" s="69"/>
      <c r="BC52" s="69"/>
      <c r="BD52" s="69"/>
      <c r="BE52" s="69"/>
      <c r="BF52" s="69"/>
      <c r="BG52" s="69"/>
    </row>
    <row r="53" spans="1:59" ht="12" hidden="1" customHeight="1" outlineLevel="1" x14ac:dyDescent="0.25">
      <c r="A53" s="65"/>
      <c r="B53" s="101"/>
      <c r="C53" s="115"/>
      <c r="D53" s="284" t="str">
        <f t="shared" si="29"/>
        <v/>
      </c>
      <c r="E53" s="206"/>
      <c r="F53" s="90" t="str">
        <f t="shared" si="0"/>
        <v/>
      </c>
      <c r="G53" s="91"/>
      <c r="H53" s="111"/>
      <c r="I53" s="114"/>
      <c r="J53" s="69" t="str">
        <f t="shared" si="1"/>
        <v/>
      </c>
      <c r="K53" s="104"/>
      <c r="L53" s="95" t="str">
        <f t="shared" si="10"/>
        <v/>
      </c>
      <c r="M53" s="104"/>
      <c r="N53" s="95" t="str">
        <f t="shared" si="11"/>
        <v/>
      </c>
      <c r="O53" s="104"/>
      <c r="P53" s="95" t="str">
        <f t="shared" si="12"/>
        <v/>
      </c>
      <c r="Q53" s="104"/>
      <c r="R53" s="105" t="str">
        <f t="shared" ref="R53" si="171">IF(ISBLANK(Q53),"",SUM(Q53*$E53))</f>
        <v/>
      </c>
      <c r="S53" s="104"/>
      <c r="T53" s="105" t="str">
        <f t="shared" ref="T53" si="172">IF(ISBLANK(S53),"",SUM(S53*$E53))</f>
        <v/>
      </c>
      <c r="U53" s="104"/>
      <c r="V53" s="105" t="str">
        <f t="shared" ref="V53:Z53" si="173">IF(ISBLANK(U53),"",SUM(U53*$E53))</f>
        <v/>
      </c>
      <c r="W53" s="104"/>
      <c r="X53" s="105" t="str">
        <f t="shared" si="16"/>
        <v/>
      </c>
      <c r="Y53" s="104"/>
      <c r="Z53" s="195" t="str">
        <f t="shared" si="173"/>
        <v/>
      </c>
      <c r="AA53" s="199"/>
      <c r="AB53" s="105" t="str">
        <f t="shared" si="17"/>
        <v/>
      </c>
      <c r="AC53" s="104"/>
      <c r="AD53" s="105" t="str">
        <f t="shared" si="17"/>
        <v/>
      </c>
      <c r="AE53" s="104"/>
      <c r="AF53" s="105" t="str">
        <f t="shared" si="18"/>
        <v/>
      </c>
      <c r="AG53" s="69"/>
      <c r="AH53" s="106" t="str">
        <f t="shared" si="19"/>
        <v/>
      </c>
      <c r="AI53" s="97" t="str">
        <f t="shared" si="20"/>
        <v/>
      </c>
      <c r="AJ53" s="97" t="str">
        <f t="shared" si="21"/>
        <v/>
      </c>
      <c r="AK53" s="97" t="str">
        <f t="shared" si="22"/>
        <v/>
      </c>
      <c r="AL53" s="185" t="str">
        <f t="shared" si="23"/>
        <v/>
      </c>
      <c r="AM53" s="185" t="str">
        <f t="shared" si="24"/>
        <v/>
      </c>
      <c r="AN53" s="185" t="str">
        <f t="shared" si="25"/>
        <v/>
      </c>
      <c r="AO53" s="186" t="str">
        <f t="shared" si="26"/>
        <v/>
      </c>
      <c r="AP53" s="69" t="str">
        <f t="shared" si="27"/>
        <v/>
      </c>
      <c r="AQ53" s="107" t="str">
        <f t="shared" si="124"/>
        <v/>
      </c>
      <c r="AR53" s="97" t="str">
        <f t="shared" si="125"/>
        <v/>
      </c>
      <c r="AS53" s="97" t="str">
        <f t="shared" si="126"/>
        <v/>
      </c>
      <c r="AT53" s="97" t="str">
        <f t="shared" si="127"/>
        <v/>
      </c>
      <c r="AU53" s="97" t="str">
        <f t="shared" si="128"/>
        <v/>
      </c>
      <c r="AV53" s="97" t="str">
        <f t="shared" si="129"/>
        <v/>
      </c>
      <c r="AW53" s="97" t="str">
        <f t="shared" si="130"/>
        <v/>
      </c>
      <c r="AX53" s="186" t="str">
        <f t="shared" si="131"/>
        <v/>
      </c>
      <c r="AY53" s="231">
        <f t="shared" si="28"/>
        <v>0</v>
      </c>
      <c r="AZ53" s="69"/>
      <c r="BA53" s="69"/>
      <c r="BB53" s="69"/>
      <c r="BC53" s="69"/>
      <c r="BD53" s="69"/>
      <c r="BE53" s="69"/>
      <c r="BF53" s="69"/>
      <c r="BG53" s="69"/>
    </row>
    <row r="54" spans="1:59" ht="12" hidden="1" customHeight="1" outlineLevel="1" x14ac:dyDescent="0.25">
      <c r="A54" s="65"/>
      <c r="B54" s="101"/>
      <c r="C54" s="89"/>
      <c r="D54" s="283" t="str">
        <f t="shared" si="29"/>
        <v/>
      </c>
      <c r="E54" s="205"/>
      <c r="F54" s="90" t="str">
        <f t="shared" si="0"/>
        <v/>
      </c>
      <c r="G54" s="91"/>
      <c r="H54" s="111"/>
      <c r="I54" s="114"/>
      <c r="J54" s="69" t="str">
        <f t="shared" si="1"/>
        <v/>
      </c>
      <c r="K54" s="104"/>
      <c r="L54" s="95" t="str">
        <f t="shared" si="10"/>
        <v/>
      </c>
      <c r="M54" s="104"/>
      <c r="N54" s="95" t="str">
        <f t="shared" si="11"/>
        <v/>
      </c>
      <c r="O54" s="104"/>
      <c r="P54" s="95" t="str">
        <f t="shared" si="12"/>
        <v/>
      </c>
      <c r="Q54" s="104"/>
      <c r="R54" s="105" t="str">
        <f t="shared" ref="R54" si="174">IF(ISBLANK(Q54),"",SUM(Q54*$E54))</f>
        <v/>
      </c>
      <c r="S54" s="104"/>
      <c r="T54" s="105" t="str">
        <f t="shared" ref="T54" si="175">IF(ISBLANK(S54),"",SUM(S54*$E54))</f>
        <v/>
      </c>
      <c r="U54" s="104"/>
      <c r="V54" s="105" t="str">
        <f t="shared" ref="V54:Z54" si="176">IF(ISBLANK(U54),"",SUM(U54*$E54))</f>
        <v/>
      </c>
      <c r="W54" s="104"/>
      <c r="X54" s="105" t="str">
        <f t="shared" si="16"/>
        <v/>
      </c>
      <c r="Y54" s="104"/>
      <c r="Z54" s="195" t="str">
        <f t="shared" si="176"/>
        <v/>
      </c>
      <c r="AA54" s="199"/>
      <c r="AB54" s="105" t="str">
        <f t="shared" si="17"/>
        <v/>
      </c>
      <c r="AC54" s="104"/>
      <c r="AD54" s="105" t="str">
        <f t="shared" si="17"/>
        <v/>
      </c>
      <c r="AE54" s="104"/>
      <c r="AF54" s="105" t="str">
        <f t="shared" si="18"/>
        <v/>
      </c>
      <c r="AG54" s="69"/>
      <c r="AH54" s="106" t="str">
        <f t="shared" si="19"/>
        <v/>
      </c>
      <c r="AI54" s="97" t="str">
        <f t="shared" si="20"/>
        <v/>
      </c>
      <c r="AJ54" s="97" t="str">
        <f t="shared" si="21"/>
        <v/>
      </c>
      <c r="AK54" s="97" t="str">
        <f t="shared" si="22"/>
        <v/>
      </c>
      <c r="AL54" s="185" t="str">
        <f t="shared" si="23"/>
        <v/>
      </c>
      <c r="AM54" s="185" t="str">
        <f t="shared" si="24"/>
        <v/>
      </c>
      <c r="AN54" s="185" t="str">
        <f t="shared" si="25"/>
        <v/>
      </c>
      <c r="AO54" s="186" t="str">
        <f t="shared" si="26"/>
        <v/>
      </c>
      <c r="AP54" s="69" t="str">
        <f t="shared" si="27"/>
        <v/>
      </c>
      <c r="AQ54" s="107" t="str">
        <f t="shared" si="124"/>
        <v/>
      </c>
      <c r="AR54" s="97" t="str">
        <f t="shared" si="125"/>
        <v/>
      </c>
      <c r="AS54" s="97" t="str">
        <f t="shared" si="126"/>
        <v/>
      </c>
      <c r="AT54" s="97" t="str">
        <f t="shared" si="127"/>
        <v/>
      </c>
      <c r="AU54" s="97" t="str">
        <f t="shared" si="128"/>
        <v/>
      </c>
      <c r="AV54" s="97" t="str">
        <f t="shared" si="129"/>
        <v/>
      </c>
      <c r="AW54" s="97" t="str">
        <f t="shared" si="130"/>
        <v/>
      </c>
      <c r="AX54" s="186" t="str">
        <f t="shared" si="131"/>
        <v/>
      </c>
      <c r="AY54" s="231">
        <f t="shared" si="28"/>
        <v>0</v>
      </c>
      <c r="AZ54" s="69"/>
      <c r="BA54" s="69"/>
      <c r="BB54" s="69"/>
      <c r="BC54" s="69"/>
      <c r="BD54" s="69"/>
      <c r="BE54" s="69"/>
      <c r="BF54" s="69"/>
      <c r="BG54" s="69"/>
    </row>
    <row r="55" spans="1:59" ht="12" hidden="1" customHeight="1" outlineLevel="1" x14ac:dyDescent="0.25">
      <c r="A55" s="65"/>
      <c r="B55" s="101"/>
      <c r="C55" s="89"/>
      <c r="D55" s="283" t="str">
        <f t="shared" si="29"/>
        <v/>
      </c>
      <c r="E55" s="205"/>
      <c r="F55" s="90" t="str">
        <f t="shared" si="0"/>
        <v/>
      </c>
      <c r="G55" s="91"/>
      <c r="H55" s="111"/>
      <c r="I55" s="114"/>
      <c r="J55" s="69" t="str">
        <f t="shared" si="1"/>
        <v/>
      </c>
      <c r="K55" s="104"/>
      <c r="L55" s="95" t="str">
        <f t="shared" si="10"/>
        <v/>
      </c>
      <c r="M55" s="104"/>
      <c r="N55" s="95" t="str">
        <f t="shared" si="11"/>
        <v/>
      </c>
      <c r="O55" s="104"/>
      <c r="P55" s="95" t="str">
        <f t="shared" si="12"/>
        <v/>
      </c>
      <c r="Q55" s="104"/>
      <c r="R55" s="105" t="str">
        <f t="shared" ref="R55" si="177">IF(ISBLANK(Q55),"",SUM(Q55*$E55))</f>
        <v/>
      </c>
      <c r="S55" s="104"/>
      <c r="T55" s="105" t="str">
        <f t="shared" ref="T55" si="178">IF(ISBLANK(S55),"",SUM(S55*$E55))</f>
        <v/>
      </c>
      <c r="U55" s="104"/>
      <c r="V55" s="105" t="str">
        <f t="shared" ref="V55:Z55" si="179">IF(ISBLANK(U55),"",SUM(U55*$E55))</f>
        <v/>
      </c>
      <c r="W55" s="104"/>
      <c r="X55" s="105" t="str">
        <f t="shared" si="16"/>
        <v/>
      </c>
      <c r="Y55" s="104"/>
      <c r="Z55" s="195" t="str">
        <f t="shared" si="179"/>
        <v/>
      </c>
      <c r="AA55" s="199"/>
      <c r="AB55" s="105" t="str">
        <f t="shared" si="17"/>
        <v/>
      </c>
      <c r="AC55" s="104"/>
      <c r="AD55" s="105" t="str">
        <f t="shared" si="17"/>
        <v/>
      </c>
      <c r="AE55" s="104"/>
      <c r="AF55" s="105" t="str">
        <f t="shared" si="18"/>
        <v/>
      </c>
      <c r="AG55" s="69"/>
      <c r="AH55" s="106" t="str">
        <f t="shared" si="19"/>
        <v/>
      </c>
      <c r="AI55" s="97" t="str">
        <f t="shared" si="20"/>
        <v/>
      </c>
      <c r="AJ55" s="97" t="str">
        <f t="shared" si="21"/>
        <v/>
      </c>
      <c r="AK55" s="97" t="str">
        <f t="shared" si="22"/>
        <v/>
      </c>
      <c r="AL55" s="185" t="str">
        <f t="shared" si="23"/>
        <v/>
      </c>
      <c r="AM55" s="185" t="str">
        <f t="shared" si="24"/>
        <v/>
      </c>
      <c r="AN55" s="185" t="str">
        <f t="shared" si="25"/>
        <v/>
      </c>
      <c r="AO55" s="186" t="str">
        <f t="shared" si="26"/>
        <v/>
      </c>
      <c r="AP55" s="69" t="str">
        <f t="shared" si="27"/>
        <v/>
      </c>
      <c r="AQ55" s="107" t="str">
        <f t="shared" si="124"/>
        <v/>
      </c>
      <c r="AR55" s="97" t="str">
        <f t="shared" si="125"/>
        <v/>
      </c>
      <c r="AS55" s="97" t="str">
        <f t="shared" si="126"/>
        <v/>
      </c>
      <c r="AT55" s="97" t="str">
        <f t="shared" si="127"/>
        <v/>
      </c>
      <c r="AU55" s="97" t="str">
        <f t="shared" si="128"/>
        <v/>
      </c>
      <c r="AV55" s="97" t="str">
        <f t="shared" si="129"/>
        <v/>
      </c>
      <c r="AW55" s="97" t="str">
        <f t="shared" si="130"/>
        <v/>
      </c>
      <c r="AX55" s="186" t="str">
        <f t="shared" si="131"/>
        <v/>
      </c>
      <c r="AY55" s="231">
        <f t="shared" si="28"/>
        <v>0</v>
      </c>
      <c r="AZ55" s="69"/>
      <c r="BA55" s="69"/>
      <c r="BB55" s="69"/>
      <c r="BC55" s="69"/>
      <c r="BD55" s="69"/>
      <c r="BE55" s="69"/>
      <c r="BF55" s="69"/>
      <c r="BG55" s="69"/>
    </row>
    <row r="56" spans="1:59" ht="12" hidden="1" customHeight="1" outlineLevel="1" x14ac:dyDescent="0.25">
      <c r="A56" s="65"/>
      <c r="B56" s="101"/>
      <c r="C56" s="89"/>
      <c r="D56" s="283" t="str">
        <f t="shared" si="29"/>
        <v/>
      </c>
      <c r="E56" s="205"/>
      <c r="F56" s="90" t="str">
        <f t="shared" si="0"/>
        <v/>
      </c>
      <c r="G56" s="91"/>
      <c r="H56" s="111"/>
      <c r="I56" s="114"/>
      <c r="J56" s="69" t="str">
        <f t="shared" si="1"/>
        <v/>
      </c>
      <c r="K56" s="104"/>
      <c r="L56" s="95" t="str">
        <f t="shared" si="10"/>
        <v/>
      </c>
      <c r="M56" s="104"/>
      <c r="N56" s="95" t="str">
        <f t="shared" si="11"/>
        <v/>
      </c>
      <c r="O56" s="104"/>
      <c r="P56" s="95" t="str">
        <f t="shared" si="12"/>
        <v/>
      </c>
      <c r="Q56" s="104"/>
      <c r="R56" s="105" t="str">
        <f t="shared" ref="R56" si="180">IF(ISBLANK(Q56),"",SUM(Q56*$E56))</f>
        <v/>
      </c>
      <c r="S56" s="104"/>
      <c r="T56" s="105" t="str">
        <f t="shared" ref="T56" si="181">IF(ISBLANK(S56),"",SUM(S56*$E56))</f>
        <v/>
      </c>
      <c r="U56" s="104"/>
      <c r="V56" s="105" t="str">
        <f t="shared" ref="V56:Z56" si="182">IF(ISBLANK(U56),"",SUM(U56*$E56))</f>
        <v/>
      </c>
      <c r="W56" s="104"/>
      <c r="X56" s="105" t="str">
        <f t="shared" si="16"/>
        <v/>
      </c>
      <c r="Y56" s="104"/>
      <c r="Z56" s="195" t="str">
        <f t="shared" si="182"/>
        <v/>
      </c>
      <c r="AA56" s="199"/>
      <c r="AB56" s="105" t="str">
        <f t="shared" si="17"/>
        <v/>
      </c>
      <c r="AC56" s="104"/>
      <c r="AD56" s="105" t="str">
        <f t="shared" si="17"/>
        <v/>
      </c>
      <c r="AE56" s="104"/>
      <c r="AF56" s="105" t="str">
        <f t="shared" si="18"/>
        <v/>
      </c>
      <c r="AG56" s="69"/>
      <c r="AH56" s="106" t="str">
        <f t="shared" si="19"/>
        <v/>
      </c>
      <c r="AI56" s="97" t="str">
        <f t="shared" si="20"/>
        <v/>
      </c>
      <c r="AJ56" s="97" t="str">
        <f t="shared" si="21"/>
        <v/>
      </c>
      <c r="AK56" s="97" t="str">
        <f t="shared" si="22"/>
        <v/>
      </c>
      <c r="AL56" s="185" t="str">
        <f t="shared" si="23"/>
        <v/>
      </c>
      <c r="AM56" s="185" t="str">
        <f t="shared" si="24"/>
        <v/>
      </c>
      <c r="AN56" s="185" t="str">
        <f t="shared" si="25"/>
        <v/>
      </c>
      <c r="AO56" s="186" t="str">
        <f t="shared" si="26"/>
        <v/>
      </c>
      <c r="AP56" s="69" t="str">
        <f t="shared" si="27"/>
        <v/>
      </c>
      <c r="AQ56" s="107" t="str">
        <f t="shared" si="124"/>
        <v/>
      </c>
      <c r="AR56" s="97" t="str">
        <f t="shared" si="125"/>
        <v/>
      </c>
      <c r="AS56" s="97" t="str">
        <f t="shared" si="126"/>
        <v/>
      </c>
      <c r="AT56" s="97" t="str">
        <f t="shared" si="127"/>
        <v/>
      </c>
      <c r="AU56" s="97" t="str">
        <f t="shared" si="128"/>
        <v/>
      </c>
      <c r="AV56" s="97" t="str">
        <f t="shared" si="129"/>
        <v/>
      </c>
      <c r="AW56" s="97" t="str">
        <f t="shared" si="130"/>
        <v/>
      </c>
      <c r="AX56" s="186" t="str">
        <f t="shared" si="131"/>
        <v/>
      </c>
      <c r="AY56" s="231">
        <f t="shared" si="28"/>
        <v>0</v>
      </c>
      <c r="AZ56" s="69"/>
      <c r="BA56" s="69"/>
      <c r="BB56" s="69"/>
      <c r="BC56" s="69"/>
      <c r="BD56" s="69"/>
      <c r="BE56" s="69"/>
      <c r="BF56" s="69"/>
      <c r="BG56" s="69"/>
    </row>
    <row r="57" spans="1:59" ht="12" hidden="1" customHeight="1" outlineLevel="1" x14ac:dyDescent="0.25">
      <c r="A57" s="65"/>
      <c r="B57" s="101"/>
      <c r="C57" s="89"/>
      <c r="D57" s="283" t="str">
        <f t="shared" si="29"/>
        <v/>
      </c>
      <c r="E57" s="205"/>
      <c r="F57" s="90" t="str">
        <f t="shared" si="0"/>
        <v/>
      </c>
      <c r="G57" s="91"/>
      <c r="H57" s="111"/>
      <c r="I57" s="114"/>
      <c r="J57" s="69" t="str">
        <f t="shared" si="1"/>
        <v/>
      </c>
      <c r="K57" s="104"/>
      <c r="L57" s="95" t="str">
        <f t="shared" si="10"/>
        <v/>
      </c>
      <c r="M57" s="104"/>
      <c r="N57" s="95" t="str">
        <f t="shared" si="11"/>
        <v/>
      </c>
      <c r="O57" s="104"/>
      <c r="P57" s="95" t="str">
        <f t="shared" si="12"/>
        <v/>
      </c>
      <c r="Q57" s="104"/>
      <c r="R57" s="105" t="str">
        <f t="shared" ref="R57" si="183">IF(ISBLANK(Q57),"",SUM(Q57*$E57))</f>
        <v/>
      </c>
      <c r="S57" s="104"/>
      <c r="T57" s="105" t="str">
        <f t="shared" ref="T57" si="184">IF(ISBLANK(S57),"",SUM(S57*$E57))</f>
        <v/>
      </c>
      <c r="U57" s="104"/>
      <c r="V57" s="105" t="str">
        <f t="shared" ref="V57:Z57" si="185">IF(ISBLANK(U57),"",SUM(U57*$E57))</f>
        <v/>
      </c>
      <c r="W57" s="104"/>
      <c r="X57" s="105" t="str">
        <f t="shared" si="16"/>
        <v/>
      </c>
      <c r="Y57" s="104"/>
      <c r="Z57" s="195" t="str">
        <f t="shared" si="185"/>
        <v/>
      </c>
      <c r="AA57" s="199"/>
      <c r="AB57" s="105" t="str">
        <f t="shared" si="17"/>
        <v/>
      </c>
      <c r="AC57" s="104"/>
      <c r="AD57" s="105" t="str">
        <f t="shared" si="17"/>
        <v/>
      </c>
      <c r="AE57" s="104"/>
      <c r="AF57" s="105" t="str">
        <f t="shared" si="18"/>
        <v/>
      </c>
      <c r="AG57" s="69"/>
      <c r="AH57" s="106" t="str">
        <f t="shared" si="19"/>
        <v/>
      </c>
      <c r="AI57" s="97" t="str">
        <f t="shared" si="20"/>
        <v/>
      </c>
      <c r="AJ57" s="97" t="str">
        <f t="shared" si="21"/>
        <v/>
      </c>
      <c r="AK57" s="97" t="str">
        <f t="shared" si="22"/>
        <v/>
      </c>
      <c r="AL57" s="185" t="str">
        <f t="shared" si="23"/>
        <v/>
      </c>
      <c r="AM57" s="185" t="str">
        <f t="shared" si="24"/>
        <v/>
      </c>
      <c r="AN57" s="185" t="str">
        <f t="shared" si="25"/>
        <v/>
      </c>
      <c r="AO57" s="186" t="str">
        <f t="shared" si="26"/>
        <v/>
      </c>
      <c r="AP57" s="69" t="str">
        <f t="shared" si="27"/>
        <v/>
      </c>
      <c r="AQ57" s="107" t="str">
        <f t="shared" si="124"/>
        <v/>
      </c>
      <c r="AR57" s="97" t="str">
        <f t="shared" si="125"/>
        <v/>
      </c>
      <c r="AS57" s="97" t="str">
        <f t="shared" si="126"/>
        <v/>
      </c>
      <c r="AT57" s="97" t="str">
        <f t="shared" si="127"/>
        <v/>
      </c>
      <c r="AU57" s="97" t="str">
        <f t="shared" si="128"/>
        <v/>
      </c>
      <c r="AV57" s="97" t="str">
        <f t="shared" si="129"/>
        <v/>
      </c>
      <c r="AW57" s="97" t="str">
        <f t="shared" si="130"/>
        <v/>
      </c>
      <c r="AX57" s="186" t="str">
        <f t="shared" si="131"/>
        <v/>
      </c>
      <c r="AY57" s="231">
        <f t="shared" si="28"/>
        <v>0</v>
      </c>
      <c r="AZ57" s="69"/>
      <c r="BA57" s="69"/>
      <c r="BB57" s="69"/>
      <c r="BC57" s="69"/>
      <c r="BD57" s="69"/>
      <c r="BE57" s="69"/>
      <c r="BF57" s="69"/>
      <c r="BG57" s="69"/>
    </row>
    <row r="58" spans="1:59" ht="12" hidden="1" customHeight="1" outlineLevel="1" x14ac:dyDescent="0.25">
      <c r="A58" s="65"/>
      <c r="B58" s="101"/>
      <c r="C58" s="89"/>
      <c r="D58" s="283" t="str">
        <f t="shared" si="29"/>
        <v/>
      </c>
      <c r="E58" s="205"/>
      <c r="F58" s="90" t="str">
        <f t="shared" si="0"/>
        <v/>
      </c>
      <c r="G58" s="91"/>
      <c r="H58" s="111"/>
      <c r="I58" s="114"/>
      <c r="J58" s="69" t="str">
        <f t="shared" si="1"/>
        <v/>
      </c>
      <c r="K58" s="104"/>
      <c r="L58" s="95" t="str">
        <f t="shared" si="10"/>
        <v/>
      </c>
      <c r="M58" s="104"/>
      <c r="N58" s="95" t="str">
        <f t="shared" si="11"/>
        <v/>
      </c>
      <c r="O58" s="104"/>
      <c r="P58" s="95" t="str">
        <f t="shared" si="12"/>
        <v/>
      </c>
      <c r="Q58" s="104"/>
      <c r="R58" s="105" t="str">
        <f t="shared" ref="R58" si="186">IF(ISBLANK(Q58),"",SUM(Q58*$E58))</f>
        <v/>
      </c>
      <c r="S58" s="104"/>
      <c r="T58" s="105" t="str">
        <f t="shared" ref="T58" si="187">IF(ISBLANK(S58),"",SUM(S58*$E58))</f>
        <v/>
      </c>
      <c r="U58" s="104"/>
      <c r="V58" s="105" t="str">
        <f t="shared" ref="V58:Z58" si="188">IF(ISBLANK(U58),"",SUM(U58*$E58))</f>
        <v/>
      </c>
      <c r="W58" s="104"/>
      <c r="X58" s="105" t="str">
        <f t="shared" si="16"/>
        <v/>
      </c>
      <c r="Y58" s="104"/>
      <c r="Z58" s="195" t="str">
        <f t="shared" si="188"/>
        <v/>
      </c>
      <c r="AA58" s="199"/>
      <c r="AB58" s="105" t="str">
        <f t="shared" si="17"/>
        <v/>
      </c>
      <c r="AC58" s="104"/>
      <c r="AD58" s="105" t="str">
        <f t="shared" si="17"/>
        <v/>
      </c>
      <c r="AE58" s="104"/>
      <c r="AF58" s="105" t="str">
        <f t="shared" si="18"/>
        <v/>
      </c>
      <c r="AG58" s="69"/>
      <c r="AH58" s="106" t="str">
        <f t="shared" si="19"/>
        <v/>
      </c>
      <c r="AI58" s="97" t="str">
        <f t="shared" si="20"/>
        <v/>
      </c>
      <c r="AJ58" s="97" t="str">
        <f t="shared" si="21"/>
        <v/>
      </c>
      <c r="AK58" s="97" t="str">
        <f t="shared" si="22"/>
        <v/>
      </c>
      <c r="AL58" s="185" t="str">
        <f t="shared" si="23"/>
        <v/>
      </c>
      <c r="AM58" s="185" t="str">
        <f t="shared" si="24"/>
        <v/>
      </c>
      <c r="AN58" s="185" t="str">
        <f t="shared" si="25"/>
        <v/>
      </c>
      <c r="AO58" s="186" t="str">
        <f t="shared" si="26"/>
        <v/>
      </c>
      <c r="AP58" s="69" t="str">
        <f t="shared" si="27"/>
        <v/>
      </c>
      <c r="AQ58" s="107" t="str">
        <f t="shared" si="124"/>
        <v/>
      </c>
      <c r="AR58" s="97" t="str">
        <f t="shared" si="125"/>
        <v/>
      </c>
      <c r="AS58" s="97" t="str">
        <f t="shared" si="126"/>
        <v/>
      </c>
      <c r="AT58" s="97" t="str">
        <f t="shared" si="127"/>
        <v/>
      </c>
      <c r="AU58" s="97" t="str">
        <f t="shared" si="128"/>
        <v/>
      </c>
      <c r="AV58" s="97" t="str">
        <f t="shared" si="129"/>
        <v/>
      </c>
      <c r="AW58" s="97" t="str">
        <f t="shared" si="130"/>
        <v/>
      </c>
      <c r="AX58" s="186" t="str">
        <f t="shared" si="131"/>
        <v/>
      </c>
      <c r="AY58" s="231">
        <f t="shared" si="28"/>
        <v>0</v>
      </c>
      <c r="AZ58" s="69"/>
      <c r="BA58" s="69"/>
      <c r="BB58" s="69"/>
      <c r="BC58" s="69"/>
      <c r="BD58" s="69"/>
      <c r="BE58" s="69"/>
      <c r="BF58" s="69"/>
      <c r="BG58" s="69"/>
    </row>
    <row r="59" spans="1:59" ht="12" hidden="1" customHeight="1" outlineLevel="1" x14ac:dyDescent="0.25">
      <c r="A59" s="65"/>
      <c r="B59" s="101"/>
      <c r="C59" s="89"/>
      <c r="D59" s="283" t="str">
        <f t="shared" si="29"/>
        <v/>
      </c>
      <c r="E59" s="205"/>
      <c r="F59" s="90" t="str">
        <f t="shared" si="0"/>
        <v/>
      </c>
      <c r="G59" s="91"/>
      <c r="H59" s="111"/>
      <c r="I59" s="114"/>
      <c r="J59" s="69" t="str">
        <f t="shared" si="1"/>
        <v/>
      </c>
      <c r="K59" s="104"/>
      <c r="L59" s="95" t="str">
        <f t="shared" si="10"/>
        <v/>
      </c>
      <c r="M59" s="104"/>
      <c r="N59" s="95" t="str">
        <f t="shared" si="11"/>
        <v/>
      </c>
      <c r="O59" s="104"/>
      <c r="P59" s="95" t="str">
        <f t="shared" si="12"/>
        <v/>
      </c>
      <c r="Q59" s="104"/>
      <c r="R59" s="105" t="str">
        <f t="shared" ref="R59" si="189">IF(ISBLANK(Q59),"",SUM(Q59*$E59))</f>
        <v/>
      </c>
      <c r="S59" s="104"/>
      <c r="T59" s="105" t="str">
        <f t="shared" ref="T59" si="190">IF(ISBLANK(S59),"",SUM(S59*$E59))</f>
        <v/>
      </c>
      <c r="U59" s="104"/>
      <c r="V59" s="105" t="str">
        <f t="shared" ref="V59:Z59" si="191">IF(ISBLANK(U59),"",SUM(U59*$E59))</f>
        <v/>
      </c>
      <c r="W59" s="104"/>
      <c r="X59" s="105" t="str">
        <f t="shared" si="16"/>
        <v/>
      </c>
      <c r="Y59" s="104"/>
      <c r="Z59" s="195" t="str">
        <f t="shared" si="191"/>
        <v/>
      </c>
      <c r="AA59" s="199"/>
      <c r="AB59" s="105" t="str">
        <f t="shared" si="17"/>
        <v/>
      </c>
      <c r="AC59" s="104"/>
      <c r="AD59" s="105" t="str">
        <f t="shared" si="17"/>
        <v/>
      </c>
      <c r="AE59" s="104"/>
      <c r="AF59" s="105" t="str">
        <f t="shared" si="18"/>
        <v/>
      </c>
      <c r="AG59" s="69"/>
      <c r="AH59" s="106" t="str">
        <f t="shared" si="19"/>
        <v/>
      </c>
      <c r="AI59" s="97" t="str">
        <f t="shared" si="20"/>
        <v/>
      </c>
      <c r="AJ59" s="97" t="str">
        <f t="shared" si="21"/>
        <v/>
      </c>
      <c r="AK59" s="97" t="str">
        <f t="shared" si="22"/>
        <v/>
      </c>
      <c r="AL59" s="185" t="str">
        <f t="shared" si="23"/>
        <v/>
      </c>
      <c r="AM59" s="185" t="str">
        <f t="shared" si="24"/>
        <v/>
      </c>
      <c r="AN59" s="185" t="str">
        <f t="shared" si="25"/>
        <v/>
      </c>
      <c r="AO59" s="186" t="str">
        <f t="shared" si="26"/>
        <v/>
      </c>
      <c r="AP59" s="69" t="str">
        <f t="shared" si="27"/>
        <v/>
      </c>
      <c r="AQ59" s="107" t="str">
        <f t="shared" si="124"/>
        <v/>
      </c>
      <c r="AR59" s="97" t="str">
        <f t="shared" si="125"/>
        <v/>
      </c>
      <c r="AS59" s="97" t="str">
        <f t="shared" si="126"/>
        <v/>
      </c>
      <c r="AT59" s="97" t="str">
        <f t="shared" si="127"/>
        <v/>
      </c>
      <c r="AU59" s="97" t="str">
        <f t="shared" si="128"/>
        <v/>
      </c>
      <c r="AV59" s="97" t="str">
        <f t="shared" si="129"/>
        <v/>
      </c>
      <c r="AW59" s="97" t="str">
        <f t="shared" si="130"/>
        <v/>
      </c>
      <c r="AX59" s="186" t="str">
        <f t="shared" si="131"/>
        <v/>
      </c>
      <c r="AY59" s="231">
        <f t="shared" si="28"/>
        <v>0</v>
      </c>
      <c r="AZ59" s="69"/>
      <c r="BA59" s="69"/>
      <c r="BB59" s="69"/>
      <c r="BC59" s="69"/>
      <c r="BD59" s="69"/>
      <c r="BE59" s="69"/>
      <c r="BF59" s="69"/>
      <c r="BG59" s="69"/>
    </row>
    <row r="60" spans="1:59" ht="12" hidden="1" customHeight="1" outlineLevel="1" x14ac:dyDescent="0.25">
      <c r="A60" s="65"/>
      <c r="B60" s="101"/>
      <c r="C60" s="115"/>
      <c r="D60" s="283" t="str">
        <f t="shared" si="29"/>
        <v/>
      </c>
      <c r="E60" s="205"/>
      <c r="F60" s="90" t="str">
        <f t="shared" si="0"/>
        <v/>
      </c>
      <c r="G60" s="91"/>
      <c r="H60" s="111"/>
      <c r="I60" s="114"/>
      <c r="J60" s="69" t="str">
        <f t="shared" si="1"/>
        <v/>
      </c>
      <c r="K60" s="104"/>
      <c r="L60" s="95" t="str">
        <f t="shared" si="10"/>
        <v/>
      </c>
      <c r="M60" s="104"/>
      <c r="N60" s="95" t="str">
        <f t="shared" si="11"/>
        <v/>
      </c>
      <c r="O60" s="104"/>
      <c r="P60" s="95" t="str">
        <f t="shared" si="12"/>
        <v/>
      </c>
      <c r="Q60" s="104"/>
      <c r="R60" s="105" t="str">
        <f t="shared" ref="R60" si="192">IF(ISBLANK(Q60),"",SUM(Q60*$E60))</f>
        <v/>
      </c>
      <c r="S60" s="104"/>
      <c r="T60" s="105" t="str">
        <f t="shared" ref="T60" si="193">IF(ISBLANK(S60),"",SUM(S60*$E60))</f>
        <v/>
      </c>
      <c r="U60" s="104"/>
      <c r="V60" s="105" t="str">
        <f t="shared" ref="V60:Z60" si="194">IF(ISBLANK(U60),"",SUM(U60*$E60))</f>
        <v/>
      </c>
      <c r="W60" s="104"/>
      <c r="X60" s="105" t="str">
        <f t="shared" si="16"/>
        <v/>
      </c>
      <c r="Y60" s="104"/>
      <c r="Z60" s="195" t="str">
        <f t="shared" si="194"/>
        <v/>
      </c>
      <c r="AA60" s="199"/>
      <c r="AB60" s="105" t="str">
        <f t="shared" si="17"/>
        <v/>
      </c>
      <c r="AC60" s="104"/>
      <c r="AD60" s="105" t="str">
        <f t="shared" si="17"/>
        <v/>
      </c>
      <c r="AE60" s="104"/>
      <c r="AF60" s="105" t="str">
        <f t="shared" si="18"/>
        <v/>
      </c>
      <c r="AG60" s="69"/>
      <c r="AH60" s="106" t="str">
        <f t="shared" si="19"/>
        <v/>
      </c>
      <c r="AI60" s="97" t="str">
        <f t="shared" si="20"/>
        <v/>
      </c>
      <c r="AJ60" s="97" t="str">
        <f t="shared" si="21"/>
        <v/>
      </c>
      <c r="AK60" s="97" t="str">
        <f t="shared" si="22"/>
        <v/>
      </c>
      <c r="AL60" s="185" t="str">
        <f t="shared" si="23"/>
        <v/>
      </c>
      <c r="AM60" s="185" t="str">
        <f t="shared" si="24"/>
        <v/>
      </c>
      <c r="AN60" s="185" t="str">
        <f t="shared" si="25"/>
        <v/>
      </c>
      <c r="AO60" s="186" t="str">
        <f t="shared" si="26"/>
        <v/>
      </c>
      <c r="AP60" s="69" t="str">
        <f t="shared" si="27"/>
        <v/>
      </c>
      <c r="AQ60" s="107" t="str">
        <f t="shared" si="124"/>
        <v/>
      </c>
      <c r="AR60" s="97" t="str">
        <f t="shared" si="125"/>
        <v/>
      </c>
      <c r="AS60" s="97" t="str">
        <f t="shared" si="126"/>
        <v/>
      </c>
      <c r="AT60" s="97" t="str">
        <f t="shared" si="127"/>
        <v/>
      </c>
      <c r="AU60" s="97" t="str">
        <f t="shared" si="128"/>
        <v/>
      </c>
      <c r="AV60" s="97" t="str">
        <f t="shared" si="129"/>
        <v/>
      </c>
      <c r="AW60" s="97" t="str">
        <f t="shared" si="130"/>
        <v/>
      </c>
      <c r="AX60" s="186" t="str">
        <f t="shared" si="131"/>
        <v/>
      </c>
      <c r="AY60" s="231">
        <f t="shared" si="28"/>
        <v>0</v>
      </c>
      <c r="AZ60" s="69"/>
      <c r="BA60" s="69"/>
      <c r="BB60" s="69"/>
      <c r="BC60" s="69"/>
      <c r="BD60" s="69"/>
      <c r="BE60" s="69"/>
      <c r="BF60" s="69"/>
      <c r="BG60" s="69"/>
    </row>
    <row r="61" spans="1:59" ht="12" hidden="1" customHeight="1" outlineLevel="1" x14ac:dyDescent="0.25">
      <c r="A61" s="65"/>
      <c r="B61" s="101"/>
      <c r="C61" s="89"/>
      <c r="D61" s="283" t="str">
        <f t="shared" si="29"/>
        <v/>
      </c>
      <c r="E61" s="205"/>
      <c r="F61" s="90" t="str">
        <f t="shared" si="0"/>
        <v/>
      </c>
      <c r="G61" s="91"/>
      <c r="H61" s="111"/>
      <c r="I61" s="114"/>
      <c r="J61" s="69" t="str">
        <f t="shared" si="1"/>
        <v/>
      </c>
      <c r="K61" s="104"/>
      <c r="L61" s="95" t="str">
        <f t="shared" si="10"/>
        <v/>
      </c>
      <c r="M61" s="104"/>
      <c r="N61" s="95" t="str">
        <f t="shared" si="11"/>
        <v/>
      </c>
      <c r="O61" s="104"/>
      <c r="P61" s="95" t="str">
        <f t="shared" si="12"/>
        <v/>
      </c>
      <c r="Q61" s="104"/>
      <c r="R61" s="105" t="str">
        <f t="shared" ref="R61" si="195">IF(ISBLANK(Q61),"",SUM(Q61*$E61))</f>
        <v/>
      </c>
      <c r="S61" s="104"/>
      <c r="T61" s="105" t="str">
        <f t="shared" ref="T61" si="196">IF(ISBLANK(S61),"",SUM(S61*$E61))</f>
        <v/>
      </c>
      <c r="U61" s="104"/>
      <c r="V61" s="105" t="str">
        <f t="shared" ref="V61:Z61" si="197">IF(ISBLANK(U61),"",SUM(U61*$E61))</f>
        <v/>
      </c>
      <c r="W61" s="104"/>
      <c r="X61" s="105" t="str">
        <f t="shared" si="16"/>
        <v/>
      </c>
      <c r="Y61" s="104"/>
      <c r="Z61" s="195" t="str">
        <f t="shared" si="197"/>
        <v/>
      </c>
      <c r="AA61" s="199"/>
      <c r="AB61" s="105" t="str">
        <f t="shared" si="17"/>
        <v/>
      </c>
      <c r="AC61" s="104"/>
      <c r="AD61" s="105" t="str">
        <f t="shared" si="17"/>
        <v/>
      </c>
      <c r="AE61" s="104"/>
      <c r="AF61" s="105" t="str">
        <f t="shared" si="18"/>
        <v/>
      </c>
      <c r="AG61" s="69"/>
      <c r="AH61" s="106" t="str">
        <f t="shared" si="19"/>
        <v/>
      </c>
      <c r="AI61" s="97" t="str">
        <f t="shared" si="20"/>
        <v/>
      </c>
      <c r="AJ61" s="97" t="str">
        <f t="shared" si="21"/>
        <v/>
      </c>
      <c r="AK61" s="97" t="str">
        <f t="shared" si="22"/>
        <v/>
      </c>
      <c r="AL61" s="185" t="str">
        <f t="shared" si="23"/>
        <v/>
      </c>
      <c r="AM61" s="185" t="str">
        <f t="shared" si="24"/>
        <v/>
      </c>
      <c r="AN61" s="185" t="str">
        <f t="shared" si="25"/>
        <v/>
      </c>
      <c r="AO61" s="186" t="str">
        <f t="shared" si="26"/>
        <v/>
      </c>
      <c r="AP61" s="69" t="str">
        <f t="shared" si="27"/>
        <v/>
      </c>
      <c r="AQ61" s="107" t="str">
        <f t="shared" si="124"/>
        <v/>
      </c>
      <c r="AR61" s="97" t="str">
        <f t="shared" si="125"/>
        <v/>
      </c>
      <c r="AS61" s="97" t="str">
        <f t="shared" si="126"/>
        <v/>
      </c>
      <c r="AT61" s="97" t="str">
        <f t="shared" si="127"/>
        <v/>
      </c>
      <c r="AU61" s="97" t="str">
        <f t="shared" si="128"/>
        <v/>
      </c>
      <c r="AV61" s="97" t="str">
        <f t="shared" si="129"/>
        <v/>
      </c>
      <c r="AW61" s="97" t="str">
        <f t="shared" si="130"/>
        <v/>
      </c>
      <c r="AX61" s="186" t="str">
        <f t="shared" si="131"/>
        <v/>
      </c>
      <c r="AY61" s="231">
        <f t="shared" si="28"/>
        <v>0</v>
      </c>
      <c r="AZ61" s="69"/>
      <c r="BA61" s="69"/>
      <c r="BB61" s="69"/>
      <c r="BC61" s="69"/>
      <c r="BD61" s="69"/>
      <c r="BE61" s="69"/>
      <c r="BF61" s="69"/>
      <c r="BG61" s="69"/>
    </row>
    <row r="62" spans="1:59" ht="12" hidden="1" customHeight="1" outlineLevel="1" x14ac:dyDescent="0.25">
      <c r="A62" s="65"/>
      <c r="B62" s="101"/>
      <c r="C62" s="89"/>
      <c r="D62" s="283" t="str">
        <f t="shared" si="29"/>
        <v/>
      </c>
      <c r="E62" s="205"/>
      <c r="F62" s="90" t="str">
        <f t="shared" si="0"/>
        <v/>
      </c>
      <c r="G62" s="91"/>
      <c r="H62" s="111"/>
      <c r="I62" s="114"/>
      <c r="J62" s="69" t="str">
        <f t="shared" si="1"/>
        <v/>
      </c>
      <c r="K62" s="104"/>
      <c r="L62" s="95" t="str">
        <f t="shared" si="10"/>
        <v/>
      </c>
      <c r="M62" s="104"/>
      <c r="N62" s="95" t="str">
        <f t="shared" si="11"/>
        <v/>
      </c>
      <c r="O62" s="104"/>
      <c r="P62" s="95" t="str">
        <f t="shared" si="12"/>
        <v/>
      </c>
      <c r="Q62" s="104"/>
      <c r="R62" s="105" t="str">
        <f t="shared" ref="R62" si="198">IF(ISBLANK(Q62),"",SUM(Q62*$E62))</f>
        <v/>
      </c>
      <c r="S62" s="104"/>
      <c r="T62" s="105" t="str">
        <f t="shared" ref="T62" si="199">IF(ISBLANK(S62),"",SUM(S62*$E62))</f>
        <v/>
      </c>
      <c r="U62" s="104"/>
      <c r="V62" s="105" t="str">
        <f t="shared" ref="V62:Z62" si="200">IF(ISBLANK(U62),"",SUM(U62*$E62))</f>
        <v/>
      </c>
      <c r="W62" s="104"/>
      <c r="X62" s="105" t="str">
        <f t="shared" si="16"/>
        <v/>
      </c>
      <c r="Y62" s="104"/>
      <c r="Z62" s="195" t="str">
        <f t="shared" si="200"/>
        <v/>
      </c>
      <c r="AA62" s="199"/>
      <c r="AB62" s="105" t="str">
        <f t="shared" si="17"/>
        <v/>
      </c>
      <c r="AC62" s="104"/>
      <c r="AD62" s="105" t="str">
        <f t="shared" si="17"/>
        <v/>
      </c>
      <c r="AE62" s="104"/>
      <c r="AF62" s="105" t="str">
        <f t="shared" si="18"/>
        <v/>
      </c>
      <c r="AG62" s="69"/>
      <c r="AH62" s="106" t="str">
        <f t="shared" si="19"/>
        <v/>
      </c>
      <c r="AI62" s="97" t="str">
        <f t="shared" si="20"/>
        <v/>
      </c>
      <c r="AJ62" s="97" t="str">
        <f t="shared" si="21"/>
        <v/>
      </c>
      <c r="AK62" s="97" t="str">
        <f t="shared" si="22"/>
        <v/>
      </c>
      <c r="AL62" s="185" t="str">
        <f t="shared" si="23"/>
        <v/>
      </c>
      <c r="AM62" s="185" t="str">
        <f t="shared" si="24"/>
        <v/>
      </c>
      <c r="AN62" s="185" t="str">
        <f t="shared" si="25"/>
        <v/>
      </c>
      <c r="AO62" s="186" t="str">
        <f t="shared" si="26"/>
        <v/>
      </c>
      <c r="AP62" s="69" t="str">
        <f t="shared" si="27"/>
        <v/>
      </c>
      <c r="AQ62" s="107" t="str">
        <f t="shared" si="124"/>
        <v/>
      </c>
      <c r="AR62" s="97" t="str">
        <f t="shared" si="125"/>
        <v/>
      </c>
      <c r="AS62" s="97" t="str">
        <f t="shared" si="126"/>
        <v/>
      </c>
      <c r="AT62" s="97" t="str">
        <f t="shared" si="127"/>
        <v/>
      </c>
      <c r="AU62" s="97" t="str">
        <f t="shared" si="128"/>
        <v/>
      </c>
      <c r="AV62" s="97" t="str">
        <f t="shared" si="129"/>
        <v/>
      </c>
      <c r="AW62" s="97" t="str">
        <f t="shared" si="130"/>
        <v/>
      </c>
      <c r="AX62" s="186" t="str">
        <f t="shared" si="131"/>
        <v/>
      </c>
      <c r="AY62" s="231">
        <f t="shared" si="28"/>
        <v>0</v>
      </c>
      <c r="AZ62" s="69"/>
      <c r="BA62" s="69"/>
      <c r="BB62" s="69"/>
      <c r="BC62" s="69"/>
      <c r="BD62" s="69"/>
      <c r="BE62" s="69"/>
      <c r="BF62" s="69"/>
      <c r="BG62" s="69"/>
    </row>
    <row r="63" spans="1:59" ht="12" hidden="1" customHeight="1" outlineLevel="1" x14ac:dyDescent="0.25">
      <c r="A63" s="65"/>
      <c r="B63" s="101"/>
      <c r="C63" s="89"/>
      <c r="D63" s="284" t="str">
        <f t="shared" si="29"/>
        <v/>
      </c>
      <c r="E63" s="206"/>
      <c r="F63" s="90" t="str">
        <f t="shared" si="0"/>
        <v/>
      </c>
      <c r="G63" s="91"/>
      <c r="H63" s="111"/>
      <c r="I63" s="114"/>
      <c r="J63" s="69" t="str">
        <f t="shared" si="1"/>
        <v/>
      </c>
      <c r="K63" s="104"/>
      <c r="L63" s="95" t="str">
        <f t="shared" si="10"/>
        <v/>
      </c>
      <c r="M63" s="104"/>
      <c r="N63" s="95" t="str">
        <f t="shared" si="11"/>
        <v/>
      </c>
      <c r="O63" s="104"/>
      <c r="P63" s="95" t="str">
        <f t="shared" si="12"/>
        <v/>
      </c>
      <c r="Q63" s="104"/>
      <c r="R63" s="105" t="str">
        <f t="shared" ref="R63" si="201">IF(ISBLANK(Q63),"",SUM(Q63*$E63))</f>
        <v/>
      </c>
      <c r="S63" s="104"/>
      <c r="T63" s="105" t="str">
        <f t="shared" ref="T63" si="202">IF(ISBLANK(S63),"",SUM(S63*$E63))</f>
        <v/>
      </c>
      <c r="U63" s="104"/>
      <c r="V63" s="105" t="str">
        <f t="shared" ref="V63:Z63" si="203">IF(ISBLANK(U63),"",SUM(U63*$E63))</f>
        <v/>
      </c>
      <c r="W63" s="104"/>
      <c r="X63" s="105" t="str">
        <f t="shared" si="16"/>
        <v/>
      </c>
      <c r="Y63" s="104"/>
      <c r="Z63" s="195" t="str">
        <f t="shared" si="203"/>
        <v/>
      </c>
      <c r="AA63" s="199"/>
      <c r="AB63" s="105" t="str">
        <f t="shared" si="17"/>
        <v/>
      </c>
      <c r="AC63" s="104"/>
      <c r="AD63" s="105" t="str">
        <f t="shared" si="17"/>
        <v/>
      </c>
      <c r="AE63" s="104"/>
      <c r="AF63" s="105" t="str">
        <f t="shared" si="18"/>
        <v/>
      </c>
      <c r="AG63" s="69"/>
      <c r="AH63" s="106" t="str">
        <f t="shared" si="19"/>
        <v/>
      </c>
      <c r="AI63" s="97" t="str">
        <f t="shared" si="20"/>
        <v/>
      </c>
      <c r="AJ63" s="97" t="str">
        <f t="shared" si="21"/>
        <v/>
      </c>
      <c r="AK63" s="97" t="str">
        <f t="shared" si="22"/>
        <v/>
      </c>
      <c r="AL63" s="185" t="str">
        <f t="shared" si="23"/>
        <v/>
      </c>
      <c r="AM63" s="185" t="str">
        <f t="shared" si="24"/>
        <v/>
      </c>
      <c r="AN63" s="185" t="str">
        <f t="shared" si="25"/>
        <v/>
      </c>
      <c r="AO63" s="186" t="str">
        <f t="shared" si="26"/>
        <v/>
      </c>
      <c r="AP63" s="69" t="str">
        <f t="shared" si="27"/>
        <v/>
      </c>
      <c r="AQ63" s="107" t="str">
        <f t="shared" si="124"/>
        <v/>
      </c>
      <c r="AR63" s="97" t="str">
        <f t="shared" si="125"/>
        <v/>
      </c>
      <c r="AS63" s="97" t="str">
        <f t="shared" si="126"/>
        <v/>
      </c>
      <c r="AT63" s="97" t="str">
        <f t="shared" si="127"/>
        <v/>
      </c>
      <c r="AU63" s="97" t="str">
        <f t="shared" si="128"/>
        <v/>
      </c>
      <c r="AV63" s="97" t="str">
        <f t="shared" si="129"/>
        <v/>
      </c>
      <c r="AW63" s="97" t="str">
        <f t="shared" si="130"/>
        <v/>
      </c>
      <c r="AX63" s="186" t="str">
        <f t="shared" si="131"/>
        <v/>
      </c>
      <c r="AY63" s="231">
        <f t="shared" si="28"/>
        <v>0</v>
      </c>
      <c r="AZ63" s="69"/>
      <c r="BA63" s="69"/>
      <c r="BB63" s="69"/>
      <c r="BC63" s="69"/>
      <c r="BD63" s="69"/>
      <c r="BE63" s="69"/>
      <c r="BF63" s="69"/>
      <c r="BG63" s="69"/>
    </row>
    <row r="64" spans="1:59" ht="12" hidden="1" customHeight="1" outlineLevel="1" x14ac:dyDescent="0.25">
      <c r="A64" s="65"/>
      <c r="B64" s="101"/>
      <c r="C64" s="115"/>
      <c r="D64" s="283" t="str">
        <f t="shared" si="29"/>
        <v/>
      </c>
      <c r="E64" s="205"/>
      <c r="F64" s="90" t="str">
        <f t="shared" si="0"/>
        <v/>
      </c>
      <c r="G64" s="91"/>
      <c r="H64" s="111"/>
      <c r="I64" s="114"/>
      <c r="J64" s="69" t="str">
        <f t="shared" si="1"/>
        <v/>
      </c>
      <c r="K64" s="104"/>
      <c r="L64" s="95" t="str">
        <f t="shared" si="10"/>
        <v/>
      </c>
      <c r="M64" s="104"/>
      <c r="N64" s="95" t="str">
        <f t="shared" si="11"/>
        <v/>
      </c>
      <c r="O64" s="104"/>
      <c r="P64" s="95" t="str">
        <f t="shared" si="12"/>
        <v/>
      </c>
      <c r="Q64" s="104"/>
      <c r="R64" s="105" t="str">
        <f t="shared" ref="R64" si="204">IF(ISBLANK(Q64),"",SUM(Q64*$E64))</f>
        <v/>
      </c>
      <c r="S64" s="104"/>
      <c r="T64" s="105" t="str">
        <f t="shared" ref="T64" si="205">IF(ISBLANK(S64),"",SUM(S64*$E64))</f>
        <v/>
      </c>
      <c r="U64" s="104"/>
      <c r="V64" s="105" t="str">
        <f t="shared" ref="V64:Z64" si="206">IF(ISBLANK(U64),"",SUM(U64*$E64))</f>
        <v/>
      </c>
      <c r="W64" s="104"/>
      <c r="X64" s="105" t="str">
        <f t="shared" si="16"/>
        <v/>
      </c>
      <c r="Y64" s="104"/>
      <c r="Z64" s="195" t="str">
        <f t="shared" si="206"/>
        <v/>
      </c>
      <c r="AA64" s="199"/>
      <c r="AB64" s="105" t="str">
        <f t="shared" si="17"/>
        <v/>
      </c>
      <c r="AC64" s="104"/>
      <c r="AD64" s="105" t="str">
        <f t="shared" si="17"/>
        <v/>
      </c>
      <c r="AE64" s="104"/>
      <c r="AF64" s="105" t="str">
        <f t="shared" si="18"/>
        <v/>
      </c>
      <c r="AG64" s="69"/>
      <c r="AH64" s="106" t="str">
        <f t="shared" si="19"/>
        <v/>
      </c>
      <c r="AI64" s="97" t="str">
        <f t="shared" si="20"/>
        <v/>
      </c>
      <c r="AJ64" s="97" t="str">
        <f t="shared" si="21"/>
        <v/>
      </c>
      <c r="AK64" s="97" t="str">
        <f t="shared" si="22"/>
        <v/>
      </c>
      <c r="AL64" s="185" t="str">
        <f t="shared" si="23"/>
        <v/>
      </c>
      <c r="AM64" s="185" t="str">
        <f t="shared" si="24"/>
        <v/>
      </c>
      <c r="AN64" s="185" t="str">
        <f t="shared" si="25"/>
        <v/>
      </c>
      <c r="AO64" s="186" t="str">
        <f t="shared" si="26"/>
        <v/>
      </c>
      <c r="AP64" s="69" t="str">
        <f t="shared" si="27"/>
        <v/>
      </c>
      <c r="AQ64" s="107" t="str">
        <f t="shared" si="124"/>
        <v/>
      </c>
      <c r="AR64" s="97" t="str">
        <f t="shared" si="125"/>
        <v/>
      </c>
      <c r="AS64" s="97" t="str">
        <f t="shared" si="126"/>
        <v/>
      </c>
      <c r="AT64" s="97" t="str">
        <f t="shared" si="127"/>
        <v/>
      </c>
      <c r="AU64" s="97" t="str">
        <f t="shared" si="128"/>
        <v/>
      </c>
      <c r="AV64" s="97" t="str">
        <f t="shared" si="129"/>
        <v/>
      </c>
      <c r="AW64" s="97" t="str">
        <f t="shared" si="130"/>
        <v/>
      </c>
      <c r="AX64" s="186" t="str">
        <f t="shared" si="131"/>
        <v/>
      </c>
      <c r="AY64" s="231">
        <f t="shared" si="28"/>
        <v>0</v>
      </c>
      <c r="AZ64" s="69"/>
      <c r="BA64" s="69"/>
      <c r="BB64" s="69"/>
      <c r="BC64" s="69"/>
      <c r="BD64" s="69"/>
      <c r="BE64" s="69"/>
      <c r="BF64" s="69"/>
      <c r="BG64" s="69"/>
    </row>
    <row r="65" spans="1:59" ht="12" hidden="1" customHeight="1" outlineLevel="1" x14ac:dyDescent="0.25">
      <c r="A65" s="65"/>
      <c r="B65" s="101"/>
      <c r="C65" s="115"/>
      <c r="D65" s="283" t="str">
        <f t="shared" si="29"/>
        <v/>
      </c>
      <c r="E65" s="116"/>
      <c r="F65" s="90" t="str">
        <f t="shared" si="0"/>
        <v/>
      </c>
      <c r="G65" s="91"/>
      <c r="H65" s="111"/>
      <c r="I65" s="114"/>
      <c r="J65" s="69" t="str">
        <f t="shared" si="1"/>
        <v/>
      </c>
      <c r="K65" s="104"/>
      <c r="L65" s="95" t="str">
        <f t="shared" si="10"/>
        <v/>
      </c>
      <c r="M65" s="104"/>
      <c r="N65" s="95" t="str">
        <f t="shared" si="11"/>
        <v/>
      </c>
      <c r="O65" s="104"/>
      <c r="P65" s="95" t="str">
        <f t="shared" si="12"/>
        <v/>
      </c>
      <c r="Q65" s="104"/>
      <c r="R65" s="105" t="str">
        <f t="shared" ref="R65" si="207">IF(ISBLANK(Q65),"",SUM(Q65*$E65))</f>
        <v/>
      </c>
      <c r="S65" s="104"/>
      <c r="T65" s="105" t="str">
        <f t="shared" ref="T65" si="208">IF(ISBLANK(S65),"",SUM(S65*$E65))</f>
        <v/>
      </c>
      <c r="U65" s="104"/>
      <c r="V65" s="105" t="str">
        <f t="shared" ref="V65:Z65" si="209">IF(ISBLANK(U65),"",SUM(U65*$E65))</f>
        <v/>
      </c>
      <c r="W65" s="104"/>
      <c r="X65" s="105" t="str">
        <f t="shared" si="16"/>
        <v/>
      </c>
      <c r="Y65" s="104"/>
      <c r="Z65" s="195" t="str">
        <f t="shared" si="209"/>
        <v/>
      </c>
      <c r="AA65" s="199"/>
      <c r="AB65" s="105" t="str">
        <f t="shared" si="17"/>
        <v/>
      </c>
      <c r="AC65" s="104"/>
      <c r="AD65" s="105" t="str">
        <f t="shared" si="17"/>
        <v/>
      </c>
      <c r="AE65" s="104"/>
      <c r="AF65" s="105" t="str">
        <f t="shared" si="18"/>
        <v/>
      </c>
      <c r="AG65" s="69"/>
      <c r="AH65" s="106" t="str">
        <f t="shared" si="19"/>
        <v/>
      </c>
      <c r="AI65" s="97" t="str">
        <f t="shared" si="20"/>
        <v/>
      </c>
      <c r="AJ65" s="97" t="str">
        <f t="shared" si="21"/>
        <v/>
      </c>
      <c r="AK65" s="97" t="str">
        <f t="shared" si="22"/>
        <v/>
      </c>
      <c r="AL65" s="185" t="str">
        <f t="shared" si="23"/>
        <v/>
      </c>
      <c r="AM65" s="185" t="str">
        <f t="shared" si="24"/>
        <v/>
      </c>
      <c r="AN65" s="185" t="str">
        <f t="shared" si="25"/>
        <v/>
      </c>
      <c r="AO65" s="186" t="str">
        <f t="shared" si="26"/>
        <v/>
      </c>
      <c r="AP65" s="69" t="str">
        <f t="shared" si="27"/>
        <v/>
      </c>
      <c r="AQ65" s="107" t="str">
        <f t="shared" si="124"/>
        <v/>
      </c>
      <c r="AR65" s="97" t="str">
        <f t="shared" si="125"/>
        <v/>
      </c>
      <c r="AS65" s="97" t="str">
        <f t="shared" si="126"/>
        <v/>
      </c>
      <c r="AT65" s="97" t="str">
        <f t="shared" si="127"/>
        <v/>
      </c>
      <c r="AU65" s="97" t="str">
        <f t="shared" si="128"/>
        <v/>
      </c>
      <c r="AV65" s="97" t="str">
        <f t="shared" si="129"/>
        <v/>
      </c>
      <c r="AW65" s="97" t="str">
        <f t="shared" si="130"/>
        <v/>
      </c>
      <c r="AX65" s="186" t="str">
        <f t="shared" si="131"/>
        <v/>
      </c>
      <c r="AY65" s="231">
        <f t="shared" si="28"/>
        <v>0</v>
      </c>
      <c r="AZ65" s="69"/>
      <c r="BA65" s="69"/>
      <c r="BB65" s="69"/>
      <c r="BC65" s="69"/>
      <c r="BD65" s="69"/>
      <c r="BE65" s="69"/>
      <c r="BF65" s="69"/>
      <c r="BG65" s="69"/>
    </row>
    <row r="66" spans="1:59" ht="12" hidden="1" customHeight="1" outlineLevel="1" x14ac:dyDescent="0.25">
      <c r="A66" s="65"/>
      <c r="B66" s="101"/>
      <c r="C66" s="89"/>
      <c r="D66" s="283" t="str">
        <f t="shared" si="29"/>
        <v/>
      </c>
      <c r="E66" s="205"/>
      <c r="F66" s="90" t="str">
        <f t="shared" si="0"/>
        <v/>
      </c>
      <c r="G66" s="91"/>
      <c r="H66" s="111"/>
      <c r="I66" s="114"/>
      <c r="J66" s="69" t="str">
        <f t="shared" si="1"/>
        <v/>
      </c>
      <c r="K66" s="104"/>
      <c r="L66" s="95" t="str">
        <f t="shared" si="10"/>
        <v/>
      </c>
      <c r="M66" s="104"/>
      <c r="N66" s="95" t="str">
        <f t="shared" si="11"/>
        <v/>
      </c>
      <c r="O66" s="104"/>
      <c r="P66" s="95" t="str">
        <f t="shared" si="12"/>
        <v/>
      </c>
      <c r="Q66" s="104"/>
      <c r="R66" s="105" t="str">
        <f t="shared" ref="R66" si="210">IF(ISBLANK(Q66),"",SUM(Q66*$E66))</f>
        <v/>
      </c>
      <c r="S66" s="104"/>
      <c r="T66" s="105" t="str">
        <f t="shared" ref="T66" si="211">IF(ISBLANK(S66),"",SUM(S66*$E66))</f>
        <v/>
      </c>
      <c r="U66" s="104"/>
      <c r="V66" s="105" t="str">
        <f t="shared" ref="V66:Z66" si="212">IF(ISBLANK(U66),"",SUM(U66*$E66))</f>
        <v/>
      </c>
      <c r="W66" s="104"/>
      <c r="X66" s="105" t="str">
        <f t="shared" si="16"/>
        <v/>
      </c>
      <c r="Y66" s="104"/>
      <c r="Z66" s="195" t="str">
        <f t="shared" si="212"/>
        <v/>
      </c>
      <c r="AA66" s="199"/>
      <c r="AB66" s="105" t="str">
        <f t="shared" si="17"/>
        <v/>
      </c>
      <c r="AC66" s="104"/>
      <c r="AD66" s="105" t="str">
        <f t="shared" si="17"/>
        <v/>
      </c>
      <c r="AE66" s="104"/>
      <c r="AF66" s="105" t="str">
        <f t="shared" si="18"/>
        <v/>
      </c>
      <c r="AG66" s="69"/>
      <c r="AH66" s="106" t="str">
        <f t="shared" si="19"/>
        <v/>
      </c>
      <c r="AI66" s="97" t="str">
        <f t="shared" si="20"/>
        <v/>
      </c>
      <c r="AJ66" s="97" t="str">
        <f t="shared" si="21"/>
        <v/>
      </c>
      <c r="AK66" s="97" t="str">
        <f t="shared" si="22"/>
        <v/>
      </c>
      <c r="AL66" s="185" t="str">
        <f t="shared" si="23"/>
        <v/>
      </c>
      <c r="AM66" s="185" t="str">
        <f t="shared" si="24"/>
        <v/>
      </c>
      <c r="AN66" s="185" t="str">
        <f t="shared" si="25"/>
        <v/>
      </c>
      <c r="AO66" s="186" t="str">
        <f t="shared" si="26"/>
        <v/>
      </c>
      <c r="AP66" s="69" t="str">
        <f t="shared" si="27"/>
        <v/>
      </c>
      <c r="AQ66" s="107" t="str">
        <f t="shared" si="124"/>
        <v/>
      </c>
      <c r="AR66" s="97" t="str">
        <f t="shared" si="125"/>
        <v/>
      </c>
      <c r="AS66" s="97" t="str">
        <f t="shared" si="126"/>
        <v/>
      </c>
      <c r="AT66" s="97" t="str">
        <f t="shared" si="127"/>
        <v/>
      </c>
      <c r="AU66" s="97" t="str">
        <f t="shared" si="128"/>
        <v/>
      </c>
      <c r="AV66" s="97" t="str">
        <f t="shared" si="129"/>
        <v/>
      </c>
      <c r="AW66" s="97" t="str">
        <f t="shared" si="130"/>
        <v/>
      </c>
      <c r="AX66" s="186" t="str">
        <f t="shared" si="131"/>
        <v/>
      </c>
      <c r="AY66" s="231">
        <f t="shared" si="28"/>
        <v>0</v>
      </c>
      <c r="AZ66" s="69"/>
      <c r="BA66" s="69"/>
      <c r="BB66" s="69"/>
      <c r="BC66" s="69"/>
      <c r="BD66" s="69"/>
      <c r="BE66" s="69"/>
      <c r="BF66" s="69"/>
      <c r="BG66" s="69"/>
    </row>
    <row r="67" spans="1:59" ht="12" hidden="1" customHeight="1" outlineLevel="1" x14ac:dyDescent="0.25">
      <c r="A67" s="65"/>
      <c r="B67" s="101"/>
      <c r="C67" s="115"/>
      <c r="D67" s="283" t="str">
        <f t="shared" si="29"/>
        <v/>
      </c>
      <c r="E67" s="205"/>
      <c r="F67" s="90" t="str">
        <f t="shared" si="0"/>
        <v/>
      </c>
      <c r="G67" s="91"/>
      <c r="H67" s="111"/>
      <c r="I67" s="114"/>
      <c r="J67" s="69" t="str">
        <f t="shared" si="1"/>
        <v/>
      </c>
      <c r="K67" s="104"/>
      <c r="L67" s="95" t="str">
        <f t="shared" si="10"/>
        <v/>
      </c>
      <c r="M67" s="104"/>
      <c r="N67" s="95" t="str">
        <f t="shared" si="11"/>
        <v/>
      </c>
      <c r="O67" s="104"/>
      <c r="P67" s="95" t="str">
        <f t="shared" si="12"/>
        <v/>
      </c>
      <c r="Q67" s="104"/>
      <c r="R67" s="105" t="str">
        <f t="shared" ref="R67" si="213">IF(ISBLANK(Q67),"",SUM(Q67*$E67))</f>
        <v/>
      </c>
      <c r="S67" s="104"/>
      <c r="T67" s="105" t="str">
        <f t="shared" ref="T67" si="214">IF(ISBLANK(S67),"",SUM(S67*$E67))</f>
        <v/>
      </c>
      <c r="U67" s="104"/>
      <c r="V67" s="105" t="str">
        <f t="shared" ref="V67:Z67" si="215">IF(ISBLANK(U67),"",SUM(U67*$E67))</f>
        <v/>
      </c>
      <c r="W67" s="104"/>
      <c r="X67" s="105" t="str">
        <f t="shared" si="16"/>
        <v/>
      </c>
      <c r="Y67" s="104"/>
      <c r="Z67" s="195" t="str">
        <f t="shared" si="215"/>
        <v/>
      </c>
      <c r="AA67" s="199"/>
      <c r="AB67" s="105" t="str">
        <f t="shared" si="17"/>
        <v/>
      </c>
      <c r="AC67" s="104"/>
      <c r="AD67" s="105" t="str">
        <f t="shared" si="17"/>
        <v/>
      </c>
      <c r="AE67" s="104"/>
      <c r="AF67" s="105" t="str">
        <f t="shared" si="18"/>
        <v/>
      </c>
      <c r="AG67" s="69"/>
      <c r="AH67" s="106" t="str">
        <f t="shared" si="19"/>
        <v/>
      </c>
      <c r="AI67" s="97" t="str">
        <f t="shared" si="20"/>
        <v/>
      </c>
      <c r="AJ67" s="97" t="str">
        <f t="shared" si="21"/>
        <v/>
      </c>
      <c r="AK67" s="97" t="str">
        <f t="shared" si="22"/>
        <v/>
      </c>
      <c r="AL67" s="185" t="str">
        <f t="shared" si="23"/>
        <v/>
      </c>
      <c r="AM67" s="185" t="str">
        <f t="shared" si="24"/>
        <v/>
      </c>
      <c r="AN67" s="185" t="str">
        <f t="shared" si="25"/>
        <v/>
      </c>
      <c r="AO67" s="186" t="str">
        <f t="shared" si="26"/>
        <v/>
      </c>
      <c r="AP67" s="69" t="str">
        <f t="shared" si="27"/>
        <v/>
      </c>
      <c r="AQ67" s="107" t="str">
        <f t="shared" si="124"/>
        <v/>
      </c>
      <c r="AR67" s="97" t="str">
        <f t="shared" si="125"/>
        <v/>
      </c>
      <c r="AS67" s="97" t="str">
        <f t="shared" si="126"/>
        <v/>
      </c>
      <c r="AT67" s="97" t="str">
        <f t="shared" si="127"/>
        <v/>
      </c>
      <c r="AU67" s="97" t="str">
        <f t="shared" si="128"/>
        <v/>
      </c>
      <c r="AV67" s="97" t="str">
        <f t="shared" si="129"/>
        <v/>
      </c>
      <c r="AW67" s="97" t="str">
        <f t="shared" si="130"/>
        <v/>
      </c>
      <c r="AX67" s="186" t="str">
        <f t="shared" si="131"/>
        <v/>
      </c>
      <c r="AY67" s="231">
        <f t="shared" si="28"/>
        <v>0</v>
      </c>
      <c r="AZ67" s="69"/>
      <c r="BA67" s="69"/>
      <c r="BB67" s="69"/>
      <c r="BC67" s="69"/>
      <c r="BD67" s="69"/>
      <c r="BE67" s="69"/>
      <c r="BF67" s="69"/>
      <c r="BG67" s="69"/>
    </row>
    <row r="68" spans="1:59" ht="12" hidden="1" customHeight="1" outlineLevel="1" x14ac:dyDescent="0.25">
      <c r="A68" s="65"/>
      <c r="B68" s="101"/>
      <c r="C68" s="89"/>
      <c r="D68" s="283" t="str">
        <f t="shared" si="29"/>
        <v/>
      </c>
      <c r="E68" s="116"/>
      <c r="F68" s="90" t="str">
        <f t="shared" si="0"/>
        <v/>
      </c>
      <c r="G68" s="91"/>
      <c r="H68" s="111"/>
      <c r="I68" s="114"/>
      <c r="J68" s="69" t="str">
        <f t="shared" si="1"/>
        <v/>
      </c>
      <c r="K68" s="104"/>
      <c r="L68" s="95" t="str">
        <f t="shared" si="10"/>
        <v/>
      </c>
      <c r="M68" s="104"/>
      <c r="N68" s="95" t="str">
        <f t="shared" si="11"/>
        <v/>
      </c>
      <c r="O68" s="104"/>
      <c r="P68" s="95" t="str">
        <f t="shared" si="12"/>
        <v/>
      </c>
      <c r="Q68" s="104"/>
      <c r="R68" s="105" t="str">
        <f t="shared" ref="R68" si="216">IF(ISBLANK(Q68),"",SUM(Q68*$E68))</f>
        <v/>
      </c>
      <c r="S68" s="104"/>
      <c r="T68" s="105" t="str">
        <f t="shared" ref="T68" si="217">IF(ISBLANK(S68),"",SUM(S68*$E68))</f>
        <v/>
      </c>
      <c r="U68" s="104"/>
      <c r="V68" s="105" t="str">
        <f t="shared" ref="V68:Z68" si="218">IF(ISBLANK(U68),"",SUM(U68*$E68))</f>
        <v/>
      </c>
      <c r="W68" s="104"/>
      <c r="X68" s="105" t="str">
        <f t="shared" si="16"/>
        <v/>
      </c>
      <c r="Y68" s="104"/>
      <c r="Z68" s="195" t="str">
        <f t="shared" si="218"/>
        <v/>
      </c>
      <c r="AA68" s="199"/>
      <c r="AB68" s="105" t="str">
        <f t="shared" si="17"/>
        <v/>
      </c>
      <c r="AC68" s="104"/>
      <c r="AD68" s="105" t="str">
        <f t="shared" si="17"/>
        <v/>
      </c>
      <c r="AE68" s="104"/>
      <c r="AF68" s="105" t="str">
        <f t="shared" si="18"/>
        <v/>
      </c>
      <c r="AG68" s="69"/>
      <c r="AH68" s="106" t="str">
        <f t="shared" si="19"/>
        <v/>
      </c>
      <c r="AI68" s="97" t="str">
        <f t="shared" si="20"/>
        <v/>
      </c>
      <c r="AJ68" s="97" t="str">
        <f t="shared" si="21"/>
        <v/>
      </c>
      <c r="AK68" s="97" t="str">
        <f t="shared" si="22"/>
        <v/>
      </c>
      <c r="AL68" s="185" t="str">
        <f t="shared" si="23"/>
        <v/>
      </c>
      <c r="AM68" s="185" t="str">
        <f t="shared" si="24"/>
        <v/>
      </c>
      <c r="AN68" s="185" t="str">
        <f t="shared" si="25"/>
        <v/>
      </c>
      <c r="AO68" s="186" t="str">
        <f t="shared" si="26"/>
        <v/>
      </c>
      <c r="AP68" s="69" t="str">
        <f t="shared" si="27"/>
        <v/>
      </c>
      <c r="AQ68" s="107" t="str">
        <f t="shared" si="124"/>
        <v/>
      </c>
      <c r="AR68" s="97" t="str">
        <f t="shared" si="125"/>
        <v/>
      </c>
      <c r="AS68" s="97" t="str">
        <f t="shared" si="126"/>
        <v/>
      </c>
      <c r="AT68" s="97" t="str">
        <f t="shared" si="127"/>
        <v/>
      </c>
      <c r="AU68" s="97" t="str">
        <f t="shared" si="128"/>
        <v/>
      </c>
      <c r="AV68" s="97" t="str">
        <f t="shared" si="129"/>
        <v/>
      </c>
      <c r="AW68" s="97" t="str">
        <f t="shared" si="130"/>
        <v/>
      </c>
      <c r="AX68" s="186" t="str">
        <f t="shared" si="131"/>
        <v/>
      </c>
      <c r="AY68" s="231">
        <f t="shared" si="28"/>
        <v>0</v>
      </c>
      <c r="AZ68" s="69"/>
      <c r="BA68" s="69"/>
      <c r="BB68" s="69"/>
      <c r="BC68" s="69"/>
      <c r="BD68" s="69"/>
      <c r="BE68" s="69"/>
      <c r="BF68" s="69"/>
      <c r="BG68" s="69"/>
    </row>
    <row r="69" spans="1:59" ht="12" hidden="1" customHeight="1" outlineLevel="1" x14ac:dyDescent="0.25">
      <c r="A69" s="65"/>
      <c r="B69" s="101"/>
      <c r="C69" s="89"/>
      <c r="D69" s="283" t="str">
        <f t="shared" si="29"/>
        <v/>
      </c>
      <c r="E69" s="116"/>
      <c r="F69" s="90" t="str">
        <f t="shared" si="0"/>
        <v/>
      </c>
      <c r="G69" s="91"/>
      <c r="H69" s="111"/>
      <c r="I69" s="114"/>
      <c r="J69" s="69" t="str">
        <f t="shared" si="1"/>
        <v/>
      </c>
      <c r="K69" s="104"/>
      <c r="L69" s="95" t="str">
        <f t="shared" si="10"/>
        <v/>
      </c>
      <c r="M69" s="104"/>
      <c r="N69" s="95" t="str">
        <f t="shared" si="11"/>
        <v/>
      </c>
      <c r="O69" s="104"/>
      <c r="P69" s="95" t="str">
        <f t="shared" si="12"/>
        <v/>
      </c>
      <c r="Q69" s="104"/>
      <c r="R69" s="105" t="str">
        <f t="shared" ref="R69" si="219">IF(ISBLANK(Q69),"",SUM(Q69*$E69))</f>
        <v/>
      </c>
      <c r="S69" s="104"/>
      <c r="T69" s="105" t="str">
        <f t="shared" ref="T69" si="220">IF(ISBLANK(S69),"",SUM(S69*$E69))</f>
        <v/>
      </c>
      <c r="U69" s="104"/>
      <c r="V69" s="105" t="str">
        <f t="shared" ref="V69:Z69" si="221">IF(ISBLANK(U69),"",SUM(U69*$E69))</f>
        <v/>
      </c>
      <c r="W69" s="104"/>
      <c r="X69" s="105" t="str">
        <f t="shared" si="16"/>
        <v/>
      </c>
      <c r="Y69" s="104"/>
      <c r="Z69" s="195" t="str">
        <f t="shared" si="221"/>
        <v/>
      </c>
      <c r="AA69" s="199"/>
      <c r="AB69" s="105" t="str">
        <f t="shared" si="17"/>
        <v/>
      </c>
      <c r="AC69" s="104"/>
      <c r="AD69" s="105" t="str">
        <f t="shared" si="17"/>
        <v/>
      </c>
      <c r="AE69" s="104"/>
      <c r="AF69" s="105" t="str">
        <f t="shared" si="18"/>
        <v/>
      </c>
      <c r="AG69" s="69"/>
      <c r="AH69" s="106" t="str">
        <f t="shared" si="19"/>
        <v/>
      </c>
      <c r="AI69" s="97" t="str">
        <f t="shared" si="20"/>
        <v/>
      </c>
      <c r="AJ69" s="97" t="str">
        <f t="shared" si="21"/>
        <v/>
      </c>
      <c r="AK69" s="97" t="str">
        <f t="shared" si="22"/>
        <v/>
      </c>
      <c r="AL69" s="185" t="str">
        <f t="shared" si="23"/>
        <v/>
      </c>
      <c r="AM69" s="185" t="str">
        <f t="shared" si="24"/>
        <v/>
      </c>
      <c r="AN69" s="185" t="str">
        <f t="shared" si="25"/>
        <v/>
      </c>
      <c r="AO69" s="186" t="str">
        <f t="shared" si="26"/>
        <v/>
      </c>
      <c r="AP69" s="69" t="str">
        <f t="shared" si="27"/>
        <v/>
      </c>
      <c r="AQ69" s="107" t="str">
        <f t="shared" si="124"/>
        <v/>
      </c>
      <c r="AR69" s="97" t="str">
        <f t="shared" si="125"/>
        <v/>
      </c>
      <c r="AS69" s="97" t="str">
        <f t="shared" si="126"/>
        <v/>
      </c>
      <c r="AT69" s="97" t="str">
        <f t="shared" si="127"/>
        <v/>
      </c>
      <c r="AU69" s="97" t="str">
        <f t="shared" si="128"/>
        <v/>
      </c>
      <c r="AV69" s="97" t="str">
        <f t="shared" si="129"/>
        <v/>
      </c>
      <c r="AW69" s="97" t="str">
        <f t="shared" si="130"/>
        <v/>
      </c>
      <c r="AX69" s="186" t="str">
        <f t="shared" si="131"/>
        <v/>
      </c>
      <c r="AY69" s="231">
        <f t="shared" si="28"/>
        <v>0</v>
      </c>
      <c r="AZ69" s="69"/>
      <c r="BA69" s="69"/>
      <c r="BB69" s="69"/>
      <c r="BC69" s="69"/>
      <c r="BD69" s="69"/>
      <c r="BE69" s="69"/>
      <c r="BF69" s="69"/>
      <c r="BG69" s="69"/>
    </row>
    <row r="70" spans="1:59" ht="12" hidden="1" customHeight="1" outlineLevel="1" x14ac:dyDescent="0.25">
      <c r="A70" s="65"/>
      <c r="B70" s="101"/>
      <c r="C70" s="89"/>
      <c r="D70" s="283" t="str">
        <f t="shared" si="29"/>
        <v/>
      </c>
      <c r="E70" s="116"/>
      <c r="F70" s="90" t="str">
        <f t="shared" si="0"/>
        <v/>
      </c>
      <c r="G70" s="91"/>
      <c r="H70" s="111"/>
      <c r="I70" s="114"/>
      <c r="J70" s="69" t="str">
        <f t="shared" si="1"/>
        <v/>
      </c>
      <c r="K70" s="104"/>
      <c r="L70" s="95" t="str">
        <f t="shared" si="10"/>
        <v/>
      </c>
      <c r="M70" s="104"/>
      <c r="N70" s="95" t="str">
        <f t="shared" si="11"/>
        <v/>
      </c>
      <c r="O70" s="104"/>
      <c r="P70" s="95" t="str">
        <f t="shared" si="12"/>
        <v/>
      </c>
      <c r="Q70" s="104"/>
      <c r="R70" s="105" t="str">
        <f t="shared" ref="R70" si="222">IF(ISBLANK(Q70),"",SUM(Q70*$E70))</f>
        <v/>
      </c>
      <c r="S70" s="104"/>
      <c r="T70" s="105" t="str">
        <f t="shared" ref="T70" si="223">IF(ISBLANK(S70),"",SUM(S70*$E70))</f>
        <v/>
      </c>
      <c r="U70" s="104"/>
      <c r="V70" s="105" t="str">
        <f t="shared" ref="V70:Z70" si="224">IF(ISBLANK(U70),"",SUM(U70*$E70))</f>
        <v/>
      </c>
      <c r="W70" s="104"/>
      <c r="X70" s="105" t="str">
        <f t="shared" si="16"/>
        <v/>
      </c>
      <c r="Y70" s="104"/>
      <c r="Z70" s="195" t="str">
        <f t="shared" si="224"/>
        <v/>
      </c>
      <c r="AA70" s="199"/>
      <c r="AB70" s="105" t="str">
        <f t="shared" si="17"/>
        <v/>
      </c>
      <c r="AC70" s="104"/>
      <c r="AD70" s="105" t="str">
        <f t="shared" si="17"/>
        <v/>
      </c>
      <c r="AE70" s="104"/>
      <c r="AF70" s="105" t="str">
        <f t="shared" si="18"/>
        <v/>
      </c>
      <c r="AG70" s="69"/>
      <c r="AH70" s="106" t="str">
        <f t="shared" si="19"/>
        <v/>
      </c>
      <c r="AI70" s="97" t="str">
        <f t="shared" si="20"/>
        <v/>
      </c>
      <c r="AJ70" s="97" t="str">
        <f t="shared" si="21"/>
        <v/>
      </c>
      <c r="AK70" s="97" t="str">
        <f t="shared" si="22"/>
        <v/>
      </c>
      <c r="AL70" s="185" t="str">
        <f t="shared" si="23"/>
        <v/>
      </c>
      <c r="AM70" s="185" t="str">
        <f t="shared" si="24"/>
        <v/>
      </c>
      <c r="AN70" s="185" t="str">
        <f t="shared" si="25"/>
        <v/>
      </c>
      <c r="AO70" s="186" t="str">
        <f t="shared" si="26"/>
        <v/>
      </c>
      <c r="AP70" s="69" t="str">
        <f t="shared" si="27"/>
        <v/>
      </c>
      <c r="AQ70" s="107" t="str">
        <f t="shared" si="124"/>
        <v/>
      </c>
      <c r="AR70" s="97" t="str">
        <f t="shared" si="125"/>
        <v/>
      </c>
      <c r="AS70" s="97" t="str">
        <f t="shared" si="126"/>
        <v/>
      </c>
      <c r="AT70" s="97" t="str">
        <f t="shared" si="127"/>
        <v/>
      </c>
      <c r="AU70" s="97" t="str">
        <f t="shared" si="128"/>
        <v/>
      </c>
      <c r="AV70" s="97" t="str">
        <f t="shared" si="129"/>
        <v/>
      </c>
      <c r="AW70" s="97" t="str">
        <f t="shared" si="130"/>
        <v/>
      </c>
      <c r="AX70" s="186" t="str">
        <f t="shared" si="131"/>
        <v/>
      </c>
      <c r="AY70" s="231">
        <f t="shared" si="28"/>
        <v>0</v>
      </c>
      <c r="AZ70" s="69"/>
      <c r="BA70" s="69"/>
      <c r="BB70" s="69"/>
      <c r="BC70" s="69"/>
      <c r="BD70" s="69"/>
      <c r="BE70" s="69"/>
      <c r="BF70" s="69"/>
      <c r="BG70" s="69"/>
    </row>
    <row r="71" spans="1:59" ht="12" hidden="1" customHeight="1" outlineLevel="1" x14ac:dyDescent="0.25">
      <c r="A71" s="65"/>
      <c r="B71" s="101"/>
      <c r="C71" s="115"/>
      <c r="D71" s="283" t="str">
        <f t="shared" si="29"/>
        <v/>
      </c>
      <c r="E71" s="205"/>
      <c r="F71" s="90" t="str">
        <f t="shared" ref="F71:F97" si="225">IF(OR(SUM(D71)=0,SUM(E71)=0),"",SUM(D71*E71))</f>
        <v/>
      </c>
      <c r="G71" s="91"/>
      <c r="H71" s="111"/>
      <c r="I71" s="114"/>
      <c r="J71" s="69" t="str">
        <f t="shared" ref="J71:J105" si="226">IF(SUM(K71,M71,O71,Q71,S71,U71,W71,Y71,AA71,AC71,AE71)-SUM(D71)=0,"","K")</f>
        <v/>
      </c>
      <c r="K71" s="104"/>
      <c r="L71" s="95" t="str">
        <f t="shared" si="10"/>
        <v/>
      </c>
      <c r="M71" s="104"/>
      <c r="N71" s="95" t="str">
        <f t="shared" si="11"/>
        <v/>
      </c>
      <c r="O71" s="104"/>
      <c r="P71" s="95" t="str">
        <f t="shared" si="12"/>
        <v/>
      </c>
      <c r="Q71" s="104"/>
      <c r="R71" s="105" t="str">
        <f t="shared" ref="R71" si="227">IF(ISBLANK(Q71),"",SUM(Q71*$E71))</f>
        <v/>
      </c>
      <c r="S71" s="104"/>
      <c r="T71" s="105" t="str">
        <f t="shared" ref="T71" si="228">IF(ISBLANK(S71),"",SUM(S71*$E71))</f>
        <v/>
      </c>
      <c r="U71" s="104"/>
      <c r="V71" s="105" t="str">
        <f t="shared" ref="V71:Z71" si="229">IF(ISBLANK(U71),"",SUM(U71*$E71))</f>
        <v/>
      </c>
      <c r="W71" s="104"/>
      <c r="X71" s="105" t="str">
        <f t="shared" si="16"/>
        <v/>
      </c>
      <c r="Y71" s="104"/>
      <c r="Z71" s="195" t="str">
        <f t="shared" si="229"/>
        <v/>
      </c>
      <c r="AA71" s="199"/>
      <c r="AB71" s="105" t="str">
        <f t="shared" si="17"/>
        <v/>
      </c>
      <c r="AC71" s="104"/>
      <c r="AD71" s="105" t="str">
        <f t="shared" si="17"/>
        <v/>
      </c>
      <c r="AE71" s="104"/>
      <c r="AF71" s="105" t="str">
        <f t="shared" si="18"/>
        <v/>
      </c>
      <c r="AG71" s="69"/>
      <c r="AH71" s="106" t="str">
        <f t="shared" si="19"/>
        <v/>
      </c>
      <c r="AI71" s="97" t="str">
        <f t="shared" si="20"/>
        <v/>
      </c>
      <c r="AJ71" s="97" t="str">
        <f t="shared" si="21"/>
        <v/>
      </c>
      <c r="AK71" s="97" t="str">
        <f t="shared" si="22"/>
        <v/>
      </c>
      <c r="AL71" s="185" t="str">
        <f t="shared" si="23"/>
        <v/>
      </c>
      <c r="AM71" s="185" t="str">
        <f t="shared" si="24"/>
        <v/>
      </c>
      <c r="AN71" s="185" t="str">
        <f t="shared" si="25"/>
        <v/>
      </c>
      <c r="AO71" s="186" t="str">
        <f t="shared" si="26"/>
        <v/>
      </c>
      <c r="AP71" s="69" t="str">
        <f t="shared" si="27"/>
        <v/>
      </c>
      <c r="AQ71" s="107" t="str">
        <f t="shared" ref="AQ71:AQ106" si="230">IF(SUM(L71,AH71)=0,"",SUM(L71,AH71))</f>
        <v/>
      </c>
      <c r="AR71" s="97" t="str">
        <f t="shared" ref="AR71:AR106" si="231">IF(SUM(N71,AI71)=0,"",SUM(N71,AI71))</f>
        <v/>
      </c>
      <c r="AS71" s="97" t="str">
        <f t="shared" ref="AS71:AS106" si="232">IF(SUM(P71,AJ71)=0,"",SUM(P71,AJ71))</f>
        <v/>
      </c>
      <c r="AT71" s="97" t="str">
        <f t="shared" ref="AT71:AT106" si="233">IF(SUM(R71,AK71)=0,"",SUM(R71,AK71))</f>
        <v/>
      </c>
      <c r="AU71" s="97" t="str">
        <f t="shared" ref="AU71:AU106" si="234">IF(SUM(T71,AL71)=0,"",SUM(T71,AL71))</f>
        <v/>
      </c>
      <c r="AV71" s="97" t="str">
        <f t="shared" ref="AV71:AV106" si="235">IF(SUM(V71,AM71)=0,"",SUM(V71,AM71))</f>
        <v/>
      </c>
      <c r="AW71" s="97" t="str">
        <f t="shared" ref="AW71:AW106" si="236">IF(SUM(X71,AN71)=0,"",SUM(X71,AN71))</f>
        <v/>
      </c>
      <c r="AX71" s="186" t="str">
        <f t="shared" ref="AX71:AX106" si="237">IF(SUM(Z71,AO71)=0,"",SUM(Z71,AO71))</f>
        <v/>
      </c>
      <c r="AY71" s="231">
        <f t="shared" si="28"/>
        <v>0</v>
      </c>
      <c r="AZ71" s="69"/>
      <c r="BA71" s="69"/>
      <c r="BB71" s="69"/>
      <c r="BC71" s="69"/>
      <c r="BD71" s="69"/>
      <c r="BE71" s="69"/>
      <c r="BF71" s="69"/>
      <c r="BG71" s="69"/>
    </row>
    <row r="72" spans="1:59" ht="12" hidden="1" customHeight="1" outlineLevel="1" x14ac:dyDescent="0.25">
      <c r="A72" s="65"/>
      <c r="B72" s="101"/>
      <c r="C72" s="115"/>
      <c r="D72" s="283" t="str">
        <f t="shared" ref="D72:D106" si="238">IF(SUM(K72,M72,O72,Q72,S72,U72,W72,Y72,AA72,AC72,AE72)=0,"",SUM(K72,M72,O72,Q72,S72,U72,W72,Y72,AA72,AC72,AE72))</f>
        <v/>
      </c>
      <c r="E72" s="205"/>
      <c r="F72" s="90" t="str">
        <f t="shared" si="225"/>
        <v/>
      </c>
      <c r="G72" s="91"/>
      <c r="H72" s="111"/>
      <c r="I72" s="114"/>
      <c r="J72" s="69" t="str">
        <f t="shared" si="226"/>
        <v/>
      </c>
      <c r="K72" s="104"/>
      <c r="L72" s="95" t="str">
        <f t="shared" si="10"/>
        <v/>
      </c>
      <c r="M72" s="104"/>
      <c r="N72" s="95" t="str">
        <f t="shared" si="11"/>
        <v/>
      </c>
      <c r="O72" s="104"/>
      <c r="P72" s="95" t="str">
        <f t="shared" si="12"/>
        <v/>
      </c>
      <c r="Q72" s="104"/>
      <c r="R72" s="105" t="str">
        <f t="shared" ref="R72" si="239">IF(ISBLANK(Q72),"",SUM(Q72*$E72))</f>
        <v/>
      </c>
      <c r="S72" s="104"/>
      <c r="T72" s="105" t="str">
        <f t="shared" ref="T72" si="240">IF(ISBLANK(S72),"",SUM(S72*$E72))</f>
        <v/>
      </c>
      <c r="U72" s="104"/>
      <c r="V72" s="105" t="str">
        <f t="shared" ref="V72:Z72" si="241">IF(ISBLANK(U72),"",SUM(U72*$E72))</f>
        <v/>
      </c>
      <c r="W72" s="104"/>
      <c r="X72" s="105" t="str">
        <f t="shared" ref="X72:X106" si="242">IF(ISBLANK(W72),"",SUM(W72*$E72))</f>
        <v/>
      </c>
      <c r="Y72" s="104"/>
      <c r="Z72" s="195" t="str">
        <f t="shared" si="241"/>
        <v/>
      </c>
      <c r="AA72" s="199"/>
      <c r="AB72" s="105" t="str">
        <f t="shared" ref="AB72:AD105" si="243">IF(ISBLANK(AA72),"",SUM(AA72*$E72))</f>
        <v/>
      </c>
      <c r="AC72" s="104"/>
      <c r="AD72" s="105" t="str">
        <f t="shared" si="243"/>
        <v/>
      </c>
      <c r="AE72" s="104"/>
      <c r="AF72" s="105" t="str">
        <f t="shared" ref="AF72:AF105" si="244">IF(ISBLANK(AE72),"",SUM(AE72*$E72))</f>
        <v/>
      </c>
      <c r="AG72" s="69"/>
      <c r="AH72" s="106" t="str">
        <f t="shared" ref="AH72:AH106" si="245">IF(IF(ISBLANK($AA72),0,SUM($AB72*$BB$21))+IF(ISBLANK($AC72),0,SUM($AD72*$BC$21))+IF(ISBLANK($AE72),0,SUM($AF72*$BD$21))=0,"",IF(ISBLANK($AA72),0,SUM($AB72*$BB$21))+IF(ISBLANK($AC72),0,SUM($AD72*$BC$21))+IF(ISBLANK($AE72),0,SUM($AF72*$BD$21)))</f>
        <v/>
      </c>
      <c r="AI72" s="97" t="str">
        <f t="shared" ref="AI72:AI106" si="246">IF(IF(ISBLANK($AA72),0,SUM($AB72*$BB$22))+IF(ISBLANK($AC72),0,SUM($AD72*$BC$22))+IF(ISBLANK($AE72),0,SUM($AF72*$BD$22))=0,"",IF(ISBLANK($AA72),0,SUM($AB72*$BB$22))+IF(ISBLANK($AC72),0,SUM($AD72*$BC$22))+IF(ISBLANK($AE72),0,SUM($AF72*$BD$22)))</f>
        <v/>
      </c>
      <c r="AJ72" s="97" t="str">
        <f t="shared" ref="AJ72:AJ106" si="247">IF(IF(ISBLANK($AA72),0,SUM($AB72*$BB$23))+IF(ISBLANK($AC72),0,SUM($AD72*$BC$23))+IF(ISBLANK($AE72),0,SUM($AF72*$BD$23))=0,"",IF(ISBLANK($AA72),0,SUM($AB72*$BB$23))+IF(ISBLANK($AC72),0,SUM($AD72*$BC$23))+IF(ISBLANK($AE72),0,SUM($AF72*$BD$23)))</f>
        <v/>
      </c>
      <c r="AK72" s="97" t="str">
        <f t="shared" ref="AK72:AK106" si="248">IF(IF(ISBLANK($AA72),0,SUM($AB72*$BB$24))+IF(ISBLANK($AC72),0,SUM($AD72*$BC$24))+IF(ISBLANK($AE72),0,SUM($AF72*$BD$24))=0,"",IF(ISBLANK($AA72),0,SUM($AB72*$BB$24))+IF(ISBLANK($AC72),0,SUM($AD72*$BC$24))+IF(ISBLANK($AE72),0,SUM($AF72*$BD$24)))</f>
        <v/>
      </c>
      <c r="AL72" s="185" t="str">
        <f t="shared" ref="AL72:AL106" si="249">IF(IF(ISBLANK($AA72),0,SUM($AB72*$BB$25))+IF(ISBLANK($AC72),0,SUM($AD72*$BC$25))+IF(ISBLANK($AE72),0,SUM($AF72*$BD$25))=0,"",IF(ISBLANK($AA72),0,SUM($AB72*$BB$25))+IF(ISBLANK($AC72),0,SUM($AD72*$BC$25))+IF(ISBLANK($AE72),0,SUM($AF72*$BD$25)))</f>
        <v/>
      </c>
      <c r="AM72" s="185" t="str">
        <f t="shared" ref="AM72:AM106" si="250">IF(IF(ISBLANK($AA72),0,SUM($AB72*$BB$26))+IF(ISBLANK($AC72),0,SUM($AD72*$BC$26))+IF(ISBLANK($AE72),0,SUM($AF72*$BD$26))=0,"",IF(ISBLANK($AA72),0,SUM($AB72*$BB$26))+IF(ISBLANK($AC72),0,SUM($AD72*$BC$26))+IF(ISBLANK($AE72),0,SUM($AF72*$BD$26)))</f>
        <v/>
      </c>
      <c r="AN72" s="185" t="str">
        <f t="shared" ref="AN72:AN106" si="251">IF(IF(ISBLANK($AA72),0,SUM($AB72*$BB$27))+IF(ISBLANK($AC72),0,SUM($AD72*$BC$27))+IF(ISBLANK($AE72),0,SUM($AF72*$BD$27))=0,"",IF(ISBLANK($AA72),0,SUM($AB72*$BB$27))+IF(ISBLANK($AC72),0,SUM($AD72*$BC$27))+IF(ISBLANK($AE72),0,SUM($AF72*$BD$27)))</f>
        <v/>
      </c>
      <c r="AO72" s="186" t="str">
        <f t="shared" ref="AO72:AO106" si="252">IF(IF(ISBLANK($AA72),0,SUM($AB72*$BB$28))+IF(ISBLANK($AC72),0,SUM($AD72*$BC$28))+IF(ISBLANK($AE72),0,SUM($AF72*$BD$28))=0,"",IF(ISBLANK($AA72),0,SUM($AB72*$BB$28))+IF(ISBLANK($AC72),0,SUM($AD72*$BC$28))+IF(ISBLANK($AE72),0,SUM($AF72*$BD$28)))</f>
        <v/>
      </c>
      <c r="AP72" s="69" t="str">
        <f t="shared" ref="AP72:AP106" si="253">IF(SUM(AB72,AD72,AF72)=SUM(AH72:AO72),"","K")</f>
        <v/>
      </c>
      <c r="AQ72" s="107" t="str">
        <f t="shared" si="230"/>
        <v/>
      </c>
      <c r="AR72" s="97" t="str">
        <f t="shared" si="231"/>
        <v/>
      </c>
      <c r="AS72" s="97" t="str">
        <f t="shared" si="232"/>
        <v/>
      </c>
      <c r="AT72" s="97" t="str">
        <f t="shared" si="233"/>
        <v/>
      </c>
      <c r="AU72" s="97" t="str">
        <f t="shared" si="234"/>
        <v/>
      </c>
      <c r="AV72" s="97" t="str">
        <f t="shared" si="235"/>
        <v/>
      </c>
      <c r="AW72" s="97" t="str">
        <f t="shared" si="236"/>
        <v/>
      </c>
      <c r="AX72" s="186" t="str">
        <f t="shared" si="237"/>
        <v/>
      </c>
      <c r="AY72" s="231">
        <f t="shared" ref="AY72:AY117" si="254">SUM(AQ72:AX72)-SUM(F72)</f>
        <v>0</v>
      </c>
      <c r="AZ72" s="69"/>
      <c r="BA72" s="69"/>
      <c r="BB72" s="69"/>
      <c r="BC72" s="69"/>
      <c r="BD72" s="69"/>
      <c r="BE72" s="69"/>
      <c r="BF72" s="69"/>
      <c r="BG72" s="69"/>
    </row>
    <row r="73" spans="1:59" ht="12" hidden="1" customHeight="1" outlineLevel="1" x14ac:dyDescent="0.25">
      <c r="A73" s="65"/>
      <c r="B73" s="101"/>
      <c r="C73" s="115"/>
      <c r="D73" s="283" t="str">
        <f t="shared" si="238"/>
        <v/>
      </c>
      <c r="E73" s="205"/>
      <c r="F73" s="90" t="str">
        <f t="shared" si="225"/>
        <v/>
      </c>
      <c r="G73" s="91"/>
      <c r="H73" s="111"/>
      <c r="I73" s="114"/>
      <c r="J73" s="69" t="str">
        <f t="shared" si="226"/>
        <v/>
      </c>
      <c r="K73" s="104"/>
      <c r="L73" s="95" t="str">
        <f t="shared" si="10"/>
        <v/>
      </c>
      <c r="M73" s="104"/>
      <c r="N73" s="95" t="str">
        <f t="shared" si="11"/>
        <v/>
      </c>
      <c r="O73" s="104"/>
      <c r="P73" s="95" t="str">
        <f t="shared" si="12"/>
        <v/>
      </c>
      <c r="Q73" s="104"/>
      <c r="R73" s="105" t="str">
        <f t="shared" ref="R73" si="255">IF(ISBLANK(Q73),"",SUM(Q73*$E73))</f>
        <v/>
      </c>
      <c r="S73" s="104"/>
      <c r="T73" s="105" t="str">
        <f t="shared" ref="T73" si="256">IF(ISBLANK(S73),"",SUM(S73*$E73))</f>
        <v/>
      </c>
      <c r="U73" s="104"/>
      <c r="V73" s="105" t="str">
        <f t="shared" ref="V73:Z73" si="257">IF(ISBLANK(U73),"",SUM(U73*$E73))</f>
        <v/>
      </c>
      <c r="W73" s="104"/>
      <c r="X73" s="105" t="str">
        <f t="shared" si="242"/>
        <v/>
      </c>
      <c r="Y73" s="104"/>
      <c r="Z73" s="195" t="str">
        <f t="shared" si="257"/>
        <v/>
      </c>
      <c r="AA73" s="199"/>
      <c r="AB73" s="105" t="str">
        <f t="shared" si="243"/>
        <v/>
      </c>
      <c r="AC73" s="104"/>
      <c r="AD73" s="105" t="str">
        <f t="shared" si="243"/>
        <v/>
      </c>
      <c r="AE73" s="104"/>
      <c r="AF73" s="105" t="str">
        <f t="shared" si="244"/>
        <v/>
      </c>
      <c r="AG73" s="69"/>
      <c r="AH73" s="106" t="str">
        <f t="shared" si="245"/>
        <v/>
      </c>
      <c r="AI73" s="97" t="str">
        <f t="shared" si="246"/>
        <v/>
      </c>
      <c r="AJ73" s="97" t="str">
        <f t="shared" si="247"/>
        <v/>
      </c>
      <c r="AK73" s="97" t="str">
        <f t="shared" si="248"/>
        <v/>
      </c>
      <c r="AL73" s="185" t="str">
        <f t="shared" si="249"/>
        <v/>
      </c>
      <c r="AM73" s="185" t="str">
        <f t="shared" si="250"/>
        <v/>
      </c>
      <c r="AN73" s="185" t="str">
        <f t="shared" si="251"/>
        <v/>
      </c>
      <c r="AO73" s="186" t="str">
        <f t="shared" si="252"/>
        <v/>
      </c>
      <c r="AP73" s="69" t="str">
        <f t="shared" si="253"/>
        <v/>
      </c>
      <c r="AQ73" s="107" t="str">
        <f t="shared" si="230"/>
        <v/>
      </c>
      <c r="AR73" s="97" t="str">
        <f t="shared" si="231"/>
        <v/>
      </c>
      <c r="AS73" s="97" t="str">
        <f t="shared" si="232"/>
        <v/>
      </c>
      <c r="AT73" s="97" t="str">
        <f t="shared" si="233"/>
        <v/>
      </c>
      <c r="AU73" s="97" t="str">
        <f t="shared" si="234"/>
        <v/>
      </c>
      <c r="AV73" s="97" t="str">
        <f t="shared" si="235"/>
        <v/>
      </c>
      <c r="AW73" s="97" t="str">
        <f t="shared" si="236"/>
        <v/>
      </c>
      <c r="AX73" s="186" t="str">
        <f t="shared" si="237"/>
        <v/>
      </c>
      <c r="AY73" s="231">
        <f t="shared" si="254"/>
        <v>0</v>
      </c>
      <c r="AZ73" s="69"/>
      <c r="BA73" s="69"/>
      <c r="BB73" s="69"/>
      <c r="BC73" s="69"/>
      <c r="BD73" s="69"/>
      <c r="BE73" s="69"/>
      <c r="BF73" s="69"/>
      <c r="BG73" s="69"/>
    </row>
    <row r="74" spans="1:59" ht="12" hidden="1" customHeight="1" outlineLevel="1" x14ac:dyDescent="0.25">
      <c r="A74" s="65"/>
      <c r="B74" s="101"/>
      <c r="C74" s="115"/>
      <c r="D74" s="283" t="str">
        <f t="shared" si="238"/>
        <v/>
      </c>
      <c r="E74" s="116"/>
      <c r="F74" s="90" t="str">
        <f t="shared" si="225"/>
        <v/>
      </c>
      <c r="G74" s="91"/>
      <c r="H74" s="111"/>
      <c r="I74" s="114"/>
      <c r="J74" s="69" t="str">
        <f t="shared" si="226"/>
        <v/>
      </c>
      <c r="K74" s="104"/>
      <c r="L74" s="95" t="str">
        <f t="shared" si="10"/>
        <v/>
      </c>
      <c r="M74" s="104"/>
      <c r="N74" s="95" t="str">
        <f t="shared" si="11"/>
        <v/>
      </c>
      <c r="O74" s="104"/>
      <c r="P74" s="95" t="str">
        <f t="shared" si="12"/>
        <v/>
      </c>
      <c r="Q74" s="104"/>
      <c r="R74" s="105" t="str">
        <f t="shared" ref="R74" si="258">IF(ISBLANK(Q74),"",SUM(Q74*$E74))</f>
        <v/>
      </c>
      <c r="S74" s="104"/>
      <c r="T74" s="105" t="str">
        <f t="shared" ref="T74" si="259">IF(ISBLANK(S74),"",SUM(S74*$E74))</f>
        <v/>
      </c>
      <c r="U74" s="104"/>
      <c r="V74" s="105" t="str">
        <f t="shared" ref="V74:Z74" si="260">IF(ISBLANK(U74),"",SUM(U74*$E74))</f>
        <v/>
      </c>
      <c r="W74" s="104"/>
      <c r="X74" s="105" t="str">
        <f t="shared" si="242"/>
        <v/>
      </c>
      <c r="Y74" s="104"/>
      <c r="Z74" s="195" t="str">
        <f t="shared" si="260"/>
        <v/>
      </c>
      <c r="AA74" s="199"/>
      <c r="AB74" s="105" t="str">
        <f t="shared" si="243"/>
        <v/>
      </c>
      <c r="AC74" s="104"/>
      <c r="AD74" s="105" t="str">
        <f t="shared" si="243"/>
        <v/>
      </c>
      <c r="AE74" s="104"/>
      <c r="AF74" s="105" t="str">
        <f t="shared" si="244"/>
        <v/>
      </c>
      <c r="AG74" s="69"/>
      <c r="AH74" s="106" t="str">
        <f t="shared" si="245"/>
        <v/>
      </c>
      <c r="AI74" s="97" t="str">
        <f t="shared" si="246"/>
        <v/>
      </c>
      <c r="AJ74" s="97" t="str">
        <f t="shared" si="247"/>
        <v/>
      </c>
      <c r="AK74" s="97" t="str">
        <f t="shared" si="248"/>
        <v/>
      </c>
      <c r="AL74" s="185" t="str">
        <f t="shared" si="249"/>
        <v/>
      </c>
      <c r="AM74" s="185" t="str">
        <f t="shared" si="250"/>
        <v/>
      </c>
      <c r="AN74" s="185" t="str">
        <f t="shared" si="251"/>
        <v/>
      </c>
      <c r="AO74" s="186" t="str">
        <f t="shared" si="252"/>
        <v/>
      </c>
      <c r="AP74" s="69" t="str">
        <f t="shared" si="253"/>
        <v/>
      </c>
      <c r="AQ74" s="107" t="str">
        <f t="shared" si="230"/>
        <v/>
      </c>
      <c r="AR74" s="97" t="str">
        <f t="shared" si="231"/>
        <v/>
      </c>
      <c r="AS74" s="97" t="str">
        <f t="shared" si="232"/>
        <v/>
      </c>
      <c r="AT74" s="97" t="str">
        <f t="shared" si="233"/>
        <v/>
      </c>
      <c r="AU74" s="97" t="str">
        <f t="shared" si="234"/>
        <v/>
      </c>
      <c r="AV74" s="97" t="str">
        <f t="shared" si="235"/>
        <v/>
      </c>
      <c r="AW74" s="97" t="str">
        <f t="shared" si="236"/>
        <v/>
      </c>
      <c r="AX74" s="186" t="str">
        <f t="shared" si="237"/>
        <v/>
      </c>
      <c r="AY74" s="231">
        <f t="shared" si="254"/>
        <v>0</v>
      </c>
      <c r="AZ74" s="69"/>
      <c r="BA74" s="69"/>
      <c r="BB74" s="69"/>
      <c r="BC74" s="69"/>
      <c r="BD74" s="69"/>
      <c r="BE74" s="69"/>
      <c r="BF74" s="69"/>
      <c r="BG74" s="69"/>
    </row>
    <row r="75" spans="1:59" ht="12" hidden="1" customHeight="1" outlineLevel="1" x14ac:dyDescent="0.25">
      <c r="A75" s="65"/>
      <c r="B75" s="101"/>
      <c r="C75" s="115"/>
      <c r="D75" s="283" t="str">
        <f t="shared" si="238"/>
        <v/>
      </c>
      <c r="E75" s="116"/>
      <c r="F75" s="90" t="str">
        <f t="shared" si="225"/>
        <v/>
      </c>
      <c r="G75" s="91"/>
      <c r="H75" s="111"/>
      <c r="I75" s="114"/>
      <c r="J75" s="69" t="str">
        <f t="shared" si="226"/>
        <v/>
      </c>
      <c r="K75" s="104"/>
      <c r="L75" s="95" t="str">
        <f t="shared" ref="L75:L106" si="261">IF(ISBLANK(K75),"",SUM(K75*$E75))</f>
        <v/>
      </c>
      <c r="M75" s="104"/>
      <c r="N75" s="95" t="str">
        <f t="shared" ref="N75:N105" si="262">IF(ISBLANK(M75),"",SUM(M75*$E75))</f>
        <v/>
      </c>
      <c r="O75" s="104"/>
      <c r="P75" s="95" t="str">
        <f t="shared" ref="P75:P106" si="263">IF(ISBLANK(O75),"",SUM(O75*$E75))</f>
        <v/>
      </c>
      <c r="Q75" s="104"/>
      <c r="R75" s="105" t="str">
        <f t="shared" ref="R75" si="264">IF(ISBLANK(Q75),"",SUM(Q75*$E75))</f>
        <v/>
      </c>
      <c r="S75" s="104"/>
      <c r="T75" s="105" t="str">
        <f t="shared" ref="T75" si="265">IF(ISBLANK(S75),"",SUM(S75*$E75))</f>
        <v/>
      </c>
      <c r="U75" s="104"/>
      <c r="V75" s="105" t="str">
        <f t="shared" ref="V75:Z75" si="266">IF(ISBLANK(U75),"",SUM(U75*$E75))</f>
        <v/>
      </c>
      <c r="W75" s="104"/>
      <c r="X75" s="105" t="str">
        <f t="shared" si="242"/>
        <v/>
      </c>
      <c r="Y75" s="104"/>
      <c r="Z75" s="195" t="str">
        <f t="shared" si="266"/>
        <v/>
      </c>
      <c r="AA75" s="199"/>
      <c r="AB75" s="105" t="str">
        <f t="shared" si="243"/>
        <v/>
      </c>
      <c r="AC75" s="104"/>
      <c r="AD75" s="105" t="str">
        <f t="shared" si="243"/>
        <v/>
      </c>
      <c r="AE75" s="104"/>
      <c r="AF75" s="105" t="str">
        <f t="shared" si="244"/>
        <v/>
      </c>
      <c r="AG75" s="69"/>
      <c r="AH75" s="106" t="str">
        <f t="shared" si="245"/>
        <v/>
      </c>
      <c r="AI75" s="97" t="str">
        <f t="shared" si="246"/>
        <v/>
      </c>
      <c r="AJ75" s="97" t="str">
        <f t="shared" si="247"/>
        <v/>
      </c>
      <c r="AK75" s="97" t="str">
        <f t="shared" si="248"/>
        <v/>
      </c>
      <c r="AL75" s="185" t="str">
        <f t="shared" si="249"/>
        <v/>
      </c>
      <c r="AM75" s="185" t="str">
        <f t="shared" si="250"/>
        <v/>
      </c>
      <c r="AN75" s="185" t="str">
        <f t="shared" si="251"/>
        <v/>
      </c>
      <c r="AO75" s="186" t="str">
        <f t="shared" si="252"/>
        <v/>
      </c>
      <c r="AP75" s="69" t="str">
        <f t="shared" si="253"/>
        <v/>
      </c>
      <c r="AQ75" s="107" t="str">
        <f t="shared" si="230"/>
        <v/>
      </c>
      <c r="AR75" s="97" t="str">
        <f t="shared" si="231"/>
        <v/>
      </c>
      <c r="AS75" s="97" t="str">
        <f t="shared" si="232"/>
        <v/>
      </c>
      <c r="AT75" s="97" t="str">
        <f t="shared" si="233"/>
        <v/>
      </c>
      <c r="AU75" s="97" t="str">
        <f t="shared" si="234"/>
        <v/>
      </c>
      <c r="AV75" s="97" t="str">
        <f t="shared" si="235"/>
        <v/>
      </c>
      <c r="AW75" s="97" t="str">
        <f t="shared" si="236"/>
        <v/>
      </c>
      <c r="AX75" s="186" t="str">
        <f t="shared" si="237"/>
        <v/>
      </c>
      <c r="AY75" s="231">
        <f t="shared" si="254"/>
        <v>0</v>
      </c>
      <c r="AZ75" s="69"/>
      <c r="BA75" s="69"/>
      <c r="BB75" s="69"/>
      <c r="BC75" s="69"/>
      <c r="BD75" s="69"/>
      <c r="BE75" s="69"/>
      <c r="BF75" s="69"/>
      <c r="BG75" s="69"/>
    </row>
    <row r="76" spans="1:59" ht="12" hidden="1" customHeight="1" outlineLevel="1" x14ac:dyDescent="0.25">
      <c r="A76" s="65"/>
      <c r="B76" s="101"/>
      <c r="C76" s="115"/>
      <c r="D76" s="283" t="str">
        <f t="shared" si="238"/>
        <v/>
      </c>
      <c r="E76" s="116"/>
      <c r="F76" s="90" t="str">
        <f t="shared" si="225"/>
        <v/>
      </c>
      <c r="G76" s="91"/>
      <c r="H76" s="111"/>
      <c r="I76" s="114"/>
      <c r="J76" s="69" t="str">
        <f t="shared" si="226"/>
        <v/>
      </c>
      <c r="K76" s="104"/>
      <c r="L76" s="95" t="str">
        <f t="shared" si="261"/>
        <v/>
      </c>
      <c r="M76" s="104"/>
      <c r="N76" s="95" t="str">
        <f t="shared" si="262"/>
        <v/>
      </c>
      <c r="O76" s="104"/>
      <c r="P76" s="95" t="str">
        <f t="shared" si="263"/>
        <v/>
      </c>
      <c r="Q76" s="104"/>
      <c r="R76" s="105" t="str">
        <f t="shared" ref="R76" si="267">IF(ISBLANK(Q76),"",SUM(Q76*$E76))</f>
        <v/>
      </c>
      <c r="S76" s="104"/>
      <c r="T76" s="105" t="str">
        <f t="shared" ref="T76" si="268">IF(ISBLANK(S76),"",SUM(S76*$E76))</f>
        <v/>
      </c>
      <c r="U76" s="104"/>
      <c r="V76" s="105" t="str">
        <f t="shared" ref="V76:Z76" si="269">IF(ISBLANK(U76),"",SUM(U76*$E76))</f>
        <v/>
      </c>
      <c r="W76" s="104"/>
      <c r="X76" s="105" t="str">
        <f t="shared" si="242"/>
        <v/>
      </c>
      <c r="Y76" s="104"/>
      <c r="Z76" s="195" t="str">
        <f t="shared" si="269"/>
        <v/>
      </c>
      <c r="AA76" s="199"/>
      <c r="AB76" s="105" t="str">
        <f t="shared" si="243"/>
        <v/>
      </c>
      <c r="AC76" s="104"/>
      <c r="AD76" s="105" t="str">
        <f t="shared" si="243"/>
        <v/>
      </c>
      <c r="AE76" s="104"/>
      <c r="AF76" s="105" t="str">
        <f t="shared" si="244"/>
        <v/>
      </c>
      <c r="AG76" s="69"/>
      <c r="AH76" s="106" t="str">
        <f t="shared" si="245"/>
        <v/>
      </c>
      <c r="AI76" s="97" t="str">
        <f t="shared" si="246"/>
        <v/>
      </c>
      <c r="AJ76" s="97" t="str">
        <f t="shared" si="247"/>
        <v/>
      </c>
      <c r="AK76" s="97" t="str">
        <f t="shared" si="248"/>
        <v/>
      </c>
      <c r="AL76" s="185" t="str">
        <f t="shared" si="249"/>
        <v/>
      </c>
      <c r="AM76" s="185" t="str">
        <f t="shared" si="250"/>
        <v/>
      </c>
      <c r="AN76" s="185" t="str">
        <f t="shared" si="251"/>
        <v/>
      </c>
      <c r="AO76" s="186" t="str">
        <f t="shared" si="252"/>
        <v/>
      </c>
      <c r="AP76" s="69" t="str">
        <f t="shared" si="253"/>
        <v/>
      </c>
      <c r="AQ76" s="107" t="str">
        <f t="shared" si="230"/>
        <v/>
      </c>
      <c r="AR76" s="97" t="str">
        <f t="shared" si="231"/>
        <v/>
      </c>
      <c r="AS76" s="97" t="str">
        <f t="shared" si="232"/>
        <v/>
      </c>
      <c r="AT76" s="97" t="str">
        <f t="shared" si="233"/>
        <v/>
      </c>
      <c r="AU76" s="97" t="str">
        <f t="shared" si="234"/>
        <v/>
      </c>
      <c r="AV76" s="97" t="str">
        <f t="shared" si="235"/>
        <v/>
      </c>
      <c r="AW76" s="97" t="str">
        <f t="shared" si="236"/>
        <v/>
      </c>
      <c r="AX76" s="186" t="str">
        <f t="shared" si="237"/>
        <v/>
      </c>
      <c r="AY76" s="231">
        <f t="shared" si="254"/>
        <v>0</v>
      </c>
      <c r="AZ76" s="69"/>
      <c r="BA76" s="69"/>
      <c r="BB76" s="69"/>
      <c r="BC76" s="69"/>
      <c r="BD76" s="69"/>
      <c r="BE76" s="69"/>
      <c r="BF76" s="69"/>
      <c r="BG76" s="69"/>
    </row>
    <row r="77" spans="1:59" ht="12" hidden="1" customHeight="1" outlineLevel="1" x14ac:dyDescent="0.25">
      <c r="A77" s="65"/>
      <c r="B77" s="101"/>
      <c r="C77" s="115"/>
      <c r="D77" s="283" t="str">
        <f t="shared" si="238"/>
        <v/>
      </c>
      <c r="E77" s="116"/>
      <c r="F77" s="90" t="str">
        <f t="shared" si="225"/>
        <v/>
      </c>
      <c r="G77" s="91"/>
      <c r="H77" s="111"/>
      <c r="I77" s="114"/>
      <c r="J77" s="69" t="str">
        <f t="shared" si="226"/>
        <v/>
      </c>
      <c r="K77" s="104"/>
      <c r="L77" s="95" t="str">
        <f t="shared" si="261"/>
        <v/>
      </c>
      <c r="M77" s="104"/>
      <c r="N77" s="95" t="str">
        <f t="shared" si="262"/>
        <v/>
      </c>
      <c r="O77" s="104"/>
      <c r="P77" s="95" t="str">
        <f t="shared" si="263"/>
        <v/>
      </c>
      <c r="Q77" s="104"/>
      <c r="R77" s="105" t="str">
        <f t="shared" ref="R77" si="270">IF(ISBLANK(Q77),"",SUM(Q77*$E77))</f>
        <v/>
      </c>
      <c r="S77" s="104"/>
      <c r="T77" s="105" t="str">
        <f t="shared" ref="T77" si="271">IF(ISBLANK(S77),"",SUM(S77*$E77))</f>
        <v/>
      </c>
      <c r="U77" s="104"/>
      <c r="V77" s="105" t="str">
        <f t="shared" ref="V77:Z77" si="272">IF(ISBLANK(U77),"",SUM(U77*$E77))</f>
        <v/>
      </c>
      <c r="W77" s="104"/>
      <c r="X77" s="105" t="str">
        <f t="shared" si="242"/>
        <v/>
      </c>
      <c r="Y77" s="104"/>
      <c r="Z77" s="195" t="str">
        <f t="shared" si="272"/>
        <v/>
      </c>
      <c r="AA77" s="199"/>
      <c r="AB77" s="105" t="str">
        <f t="shared" si="243"/>
        <v/>
      </c>
      <c r="AC77" s="104"/>
      <c r="AD77" s="105" t="str">
        <f t="shared" si="243"/>
        <v/>
      </c>
      <c r="AE77" s="104"/>
      <c r="AF77" s="105" t="str">
        <f t="shared" si="244"/>
        <v/>
      </c>
      <c r="AG77" s="69"/>
      <c r="AH77" s="106" t="str">
        <f t="shared" si="245"/>
        <v/>
      </c>
      <c r="AI77" s="97" t="str">
        <f t="shared" si="246"/>
        <v/>
      </c>
      <c r="AJ77" s="97" t="str">
        <f t="shared" si="247"/>
        <v/>
      </c>
      <c r="AK77" s="97" t="str">
        <f t="shared" si="248"/>
        <v/>
      </c>
      <c r="AL77" s="185" t="str">
        <f t="shared" si="249"/>
        <v/>
      </c>
      <c r="AM77" s="185" t="str">
        <f t="shared" si="250"/>
        <v/>
      </c>
      <c r="AN77" s="185" t="str">
        <f t="shared" si="251"/>
        <v/>
      </c>
      <c r="AO77" s="186" t="str">
        <f t="shared" si="252"/>
        <v/>
      </c>
      <c r="AP77" s="69" t="str">
        <f t="shared" si="253"/>
        <v/>
      </c>
      <c r="AQ77" s="107" t="str">
        <f t="shared" si="230"/>
        <v/>
      </c>
      <c r="AR77" s="97" t="str">
        <f t="shared" si="231"/>
        <v/>
      </c>
      <c r="AS77" s="97" t="str">
        <f t="shared" si="232"/>
        <v/>
      </c>
      <c r="AT77" s="97" t="str">
        <f t="shared" si="233"/>
        <v/>
      </c>
      <c r="AU77" s="97" t="str">
        <f t="shared" si="234"/>
        <v/>
      </c>
      <c r="AV77" s="97" t="str">
        <f t="shared" si="235"/>
        <v/>
      </c>
      <c r="AW77" s="97" t="str">
        <f t="shared" si="236"/>
        <v/>
      </c>
      <c r="AX77" s="186" t="str">
        <f t="shared" si="237"/>
        <v/>
      </c>
      <c r="AY77" s="231">
        <f t="shared" si="254"/>
        <v>0</v>
      </c>
      <c r="AZ77" s="69"/>
      <c r="BA77" s="69"/>
      <c r="BB77" s="69"/>
      <c r="BC77" s="69"/>
      <c r="BD77" s="69"/>
      <c r="BE77" s="69"/>
      <c r="BF77" s="69"/>
      <c r="BG77" s="69"/>
    </row>
    <row r="78" spans="1:59" ht="12" hidden="1" customHeight="1" outlineLevel="1" x14ac:dyDescent="0.25">
      <c r="A78" s="65"/>
      <c r="B78" s="101"/>
      <c r="C78" s="89"/>
      <c r="D78" s="283" t="str">
        <f t="shared" si="238"/>
        <v/>
      </c>
      <c r="E78" s="116"/>
      <c r="F78" s="90" t="str">
        <f t="shared" si="225"/>
        <v/>
      </c>
      <c r="G78" s="91"/>
      <c r="H78" s="111"/>
      <c r="I78" s="114"/>
      <c r="J78" s="69" t="str">
        <f t="shared" si="226"/>
        <v/>
      </c>
      <c r="K78" s="104"/>
      <c r="L78" s="95" t="str">
        <f>IF(ISBLANK(K78),"",SUM(K78*$E78))</f>
        <v/>
      </c>
      <c r="M78" s="104"/>
      <c r="N78" s="95" t="str">
        <f t="shared" si="262"/>
        <v/>
      </c>
      <c r="O78" s="104"/>
      <c r="P78" s="95" t="str">
        <f t="shared" si="263"/>
        <v/>
      </c>
      <c r="Q78" s="104"/>
      <c r="R78" s="105" t="str">
        <f t="shared" ref="R78" si="273">IF(ISBLANK(Q78),"",SUM(Q78*$E78))</f>
        <v/>
      </c>
      <c r="S78" s="104"/>
      <c r="T78" s="105" t="str">
        <f t="shared" ref="T78" si="274">IF(ISBLANK(S78),"",SUM(S78*$E78))</f>
        <v/>
      </c>
      <c r="U78" s="104"/>
      <c r="V78" s="105" t="str">
        <f t="shared" ref="V78:Z78" si="275">IF(ISBLANK(U78),"",SUM(U78*$E78))</f>
        <v/>
      </c>
      <c r="W78" s="104"/>
      <c r="X78" s="105" t="str">
        <f t="shared" si="242"/>
        <v/>
      </c>
      <c r="Y78" s="104"/>
      <c r="Z78" s="195" t="str">
        <f t="shared" si="275"/>
        <v/>
      </c>
      <c r="AA78" s="199"/>
      <c r="AB78" s="105" t="str">
        <f t="shared" si="243"/>
        <v/>
      </c>
      <c r="AC78" s="104"/>
      <c r="AD78" s="105" t="str">
        <f t="shared" si="243"/>
        <v/>
      </c>
      <c r="AE78" s="104"/>
      <c r="AF78" s="105" t="str">
        <f t="shared" si="244"/>
        <v/>
      </c>
      <c r="AG78" s="69"/>
      <c r="AH78" s="106" t="str">
        <f t="shared" si="245"/>
        <v/>
      </c>
      <c r="AI78" s="97" t="str">
        <f t="shared" si="246"/>
        <v/>
      </c>
      <c r="AJ78" s="97" t="str">
        <f t="shared" si="247"/>
        <v/>
      </c>
      <c r="AK78" s="97" t="str">
        <f t="shared" si="248"/>
        <v/>
      </c>
      <c r="AL78" s="185" t="str">
        <f t="shared" si="249"/>
        <v/>
      </c>
      <c r="AM78" s="185" t="str">
        <f t="shared" si="250"/>
        <v/>
      </c>
      <c r="AN78" s="185" t="str">
        <f t="shared" si="251"/>
        <v/>
      </c>
      <c r="AO78" s="186" t="str">
        <f t="shared" si="252"/>
        <v/>
      </c>
      <c r="AP78" s="69" t="str">
        <f t="shared" si="253"/>
        <v/>
      </c>
      <c r="AQ78" s="107" t="str">
        <f t="shared" si="230"/>
        <v/>
      </c>
      <c r="AR78" s="97" t="str">
        <f t="shared" si="231"/>
        <v/>
      </c>
      <c r="AS78" s="97" t="str">
        <f t="shared" si="232"/>
        <v/>
      </c>
      <c r="AT78" s="97" t="str">
        <f t="shared" si="233"/>
        <v/>
      </c>
      <c r="AU78" s="97" t="str">
        <f t="shared" si="234"/>
        <v/>
      </c>
      <c r="AV78" s="97" t="str">
        <f t="shared" si="235"/>
        <v/>
      </c>
      <c r="AW78" s="97" t="str">
        <f t="shared" si="236"/>
        <v/>
      </c>
      <c r="AX78" s="186" t="str">
        <f t="shared" si="237"/>
        <v/>
      </c>
      <c r="AY78" s="231">
        <f t="shared" si="254"/>
        <v>0</v>
      </c>
      <c r="AZ78" s="69"/>
      <c r="BA78" s="69"/>
      <c r="BB78" s="69"/>
      <c r="BC78" s="69"/>
      <c r="BD78" s="69"/>
      <c r="BE78" s="69"/>
      <c r="BF78" s="69"/>
      <c r="BG78" s="69"/>
    </row>
    <row r="79" spans="1:59" ht="12" hidden="1" customHeight="1" outlineLevel="1" x14ac:dyDescent="0.25">
      <c r="A79" s="65"/>
      <c r="B79" s="101"/>
      <c r="C79" s="89"/>
      <c r="D79" s="283" t="str">
        <f t="shared" si="238"/>
        <v/>
      </c>
      <c r="E79" s="205"/>
      <c r="F79" s="90" t="str">
        <f t="shared" si="225"/>
        <v/>
      </c>
      <c r="G79" s="91"/>
      <c r="H79" s="111"/>
      <c r="I79" s="114"/>
      <c r="J79" s="69" t="str">
        <f t="shared" si="226"/>
        <v/>
      </c>
      <c r="K79" s="104"/>
      <c r="L79" s="95" t="str">
        <f>IF(ISBLANK(K79),"",SUM(K79*$E79))</f>
        <v/>
      </c>
      <c r="M79" s="104"/>
      <c r="N79" s="95" t="str">
        <f t="shared" si="262"/>
        <v/>
      </c>
      <c r="O79" s="104"/>
      <c r="P79" s="95" t="str">
        <f t="shared" si="263"/>
        <v/>
      </c>
      <c r="Q79" s="104"/>
      <c r="R79" s="105" t="str">
        <f t="shared" ref="R79" si="276">IF(ISBLANK(Q79),"",SUM(Q79*$E79))</f>
        <v/>
      </c>
      <c r="S79" s="104"/>
      <c r="T79" s="105" t="str">
        <f t="shared" ref="T79" si="277">IF(ISBLANK(S79),"",SUM(S79*$E79))</f>
        <v/>
      </c>
      <c r="U79" s="104"/>
      <c r="V79" s="105" t="str">
        <f t="shared" ref="V79:Z79" si="278">IF(ISBLANK(U79),"",SUM(U79*$E79))</f>
        <v/>
      </c>
      <c r="W79" s="104"/>
      <c r="X79" s="105" t="str">
        <f t="shared" si="242"/>
        <v/>
      </c>
      <c r="Y79" s="104"/>
      <c r="Z79" s="195" t="str">
        <f t="shared" si="278"/>
        <v/>
      </c>
      <c r="AA79" s="199"/>
      <c r="AB79" s="105" t="str">
        <f t="shared" si="243"/>
        <v/>
      </c>
      <c r="AC79" s="104"/>
      <c r="AD79" s="105" t="str">
        <f t="shared" si="243"/>
        <v/>
      </c>
      <c r="AE79" s="104"/>
      <c r="AF79" s="105" t="str">
        <f t="shared" si="244"/>
        <v/>
      </c>
      <c r="AG79" s="69"/>
      <c r="AH79" s="106" t="str">
        <f t="shared" si="245"/>
        <v/>
      </c>
      <c r="AI79" s="97" t="str">
        <f t="shared" si="246"/>
        <v/>
      </c>
      <c r="AJ79" s="97" t="str">
        <f t="shared" si="247"/>
        <v/>
      </c>
      <c r="AK79" s="97" t="str">
        <f t="shared" si="248"/>
        <v/>
      </c>
      <c r="AL79" s="185" t="str">
        <f t="shared" si="249"/>
        <v/>
      </c>
      <c r="AM79" s="185" t="str">
        <f t="shared" si="250"/>
        <v/>
      </c>
      <c r="AN79" s="185" t="str">
        <f t="shared" si="251"/>
        <v/>
      </c>
      <c r="AO79" s="186" t="str">
        <f t="shared" si="252"/>
        <v/>
      </c>
      <c r="AP79" s="69" t="str">
        <f t="shared" si="253"/>
        <v/>
      </c>
      <c r="AQ79" s="107" t="str">
        <f t="shared" si="230"/>
        <v/>
      </c>
      <c r="AR79" s="97" t="str">
        <f t="shared" si="231"/>
        <v/>
      </c>
      <c r="AS79" s="97" t="str">
        <f t="shared" si="232"/>
        <v/>
      </c>
      <c r="AT79" s="97" t="str">
        <f t="shared" si="233"/>
        <v/>
      </c>
      <c r="AU79" s="97" t="str">
        <f t="shared" si="234"/>
        <v/>
      </c>
      <c r="AV79" s="97" t="str">
        <f t="shared" si="235"/>
        <v/>
      </c>
      <c r="AW79" s="97" t="str">
        <f t="shared" si="236"/>
        <v/>
      </c>
      <c r="AX79" s="186" t="str">
        <f t="shared" si="237"/>
        <v/>
      </c>
      <c r="AY79" s="231">
        <f t="shared" si="254"/>
        <v>0</v>
      </c>
      <c r="AZ79" s="69"/>
      <c r="BA79" s="69"/>
      <c r="BB79" s="69"/>
      <c r="BC79" s="69"/>
      <c r="BD79" s="69"/>
      <c r="BE79" s="69"/>
      <c r="BF79" s="69"/>
      <c r="BG79" s="69"/>
    </row>
    <row r="80" spans="1:59" ht="12" hidden="1" customHeight="1" outlineLevel="1" x14ac:dyDescent="0.25">
      <c r="A80" s="65"/>
      <c r="B80" s="101"/>
      <c r="C80" s="89"/>
      <c r="D80" s="283" t="str">
        <f t="shared" si="238"/>
        <v/>
      </c>
      <c r="E80" s="205"/>
      <c r="F80" s="90" t="str">
        <f t="shared" si="225"/>
        <v/>
      </c>
      <c r="G80" s="91"/>
      <c r="H80" s="111"/>
      <c r="I80" s="114"/>
      <c r="J80" s="69" t="str">
        <f t="shared" si="226"/>
        <v/>
      </c>
      <c r="K80" s="104"/>
      <c r="L80" s="95" t="str">
        <f t="shared" si="261"/>
        <v/>
      </c>
      <c r="M80" s="104"/>
      <c r="N80" s="95" t="str">
        <f t="shared" si="262"/>
        <v/>
      </c>
      <c r="O80" s="104"/>
      <c r="P80" s="95" t="str">
        <f t="shared" si="263"/>
        <v/>
      </c>
      <c r="Q80" s="104"/>
      <c r="R80" s="105" t="str">
        <f t="shared" ref="R80" si="279">IF(ISBLANK(Q80),"",SUM(Q80*$E80))</f>
        <v/>
      </c>
      <c r="S80" s="104"/>
      <c r="T80" s="105" t="str">
        <f t="shared" ref="T80" si="280">IF(ISBLANK(S80),"",SUM(S80*$E80))</f>
        <v/>
      </c>
      <c r="U80" s="104"/>
      <c r="V80" s="105" t="str">
        <f t="shared" ref="V80:Z80" si="281">IF(ISBLANK(U80),"",SUM(U80*$E80))</f>
        <v/>
      </c>
      <c r="W80" s="104"/>
      <c r="X80" s="105" t="str">
        <f t="shared" si="242"/>
        <v/>
      </c>
      <c r="Y80" s="104"/>
      <c r="Z80" s="195" t="str">
        <f t="shared" si="281"/>
        <v/>
      </c>
      <c r="AA80" s="199"/>
      <c r="AB80" s="105" t="str">
        <f t="shared" si="243"/>
        <v/>
      </c>
      <c r="AC80" s="104"/>
      <c r="AD80" s="105" t="str">
        <f t="shared" si="243"/>
        <v/>
      </c>
      <c r="AE80" s="104"/>
      <c r="AF80" s="105" t="str">
        <f t="shared" si="244"/>
        <v/>
      </c>
      <c r="AG80" s="69"/>
      <c r="AH80" s="106" t="str">
        <f t="shared" si="245"/>
        <v/>
      </c>
      <c r="AI80" s="97" t="str">
        <f t="shared" si="246"/>
        <v/>
      </c>
      <c r="AJ80" s="97" t="str">
        <f t="shared" si="247"/>
        <v/>
      </c>
      <c r="AK80" s="97" t="str">
        <f t="shared" si="248"/>
        <v/>
      </c>
      <c r="AL80" s="185" t="str">
        <f t="shared" si="249"/>
        <v/>
      </c>
      <c r="AM80" s="185" t="str">
        <f t="shared" si="250"/>
        <v/>
      </c>
      <c r="AN80" s="185" t="str">
        <f t="shared" si="251"/>
        <v/>
      </c>
      <c r="AO80" s="186" t="str">
        <f t="shared" si="252"/>
        <v/>
      </c>
      <c r="AP80" s="69" t="str">
        <f t="shared" si="253"/>
        <v/>
      </c>
      <c r="AQ80" s="107" t="str">
        <f t="shared" si="230"/>
        <v/>
      </c>
      <c r="AR80" s="97" t="str">
        <f t="shared" si="231"/>
        <v/>
      </c>
      <c r="AS80" s="97" t="str">
        <f t="shared" si="232"/>
        <v/>
      </c>
      <c r="AT80" s="97" t="str">
        <f t="shared" si="233"/>
        <v/>
      </c>
      <c r="AU80" s="97" t="str">
        <f t="shared" si="234"/>
        <v/>
      </c>
      <c r="AV80" s="97" t="str">
        <f t="shared" si="235"/>
        <v/>
      </c>
      <c r="AW80" s="97" t="str">
        <f t="shared" si="236"/>
        <v/>
      </c>
      <c r="AX80" s="186" t="str">
        <f t="shared" si="237"/>
        <v/>
      </c>
      <c r="AY80" s="231">
        <f t="shared" si="254"/>
        <v>0</v>
      </c>
      <c r="AZ80" s="69"/>
      <c r="BA80" s="69"/>
      <c r="BB80" s="69"/>
      <c r="BC80" s="69"/>
      <c r="BD80" s="69"/>
      <c r="BE80" s="69"/>
      <c r="BF80" s="69"/>
      <c r="BG80" s="69"/>
    </row>
    <row r="81" spans="1:59" ht="12" hidden="1" customHeight="1" outlineLevel="1" x14ac:dyDescent="0.25">
      <c r="A81" s="65"/>
      <c r="B81" s="101"/>
      <c r="C81" s="89"/>
      <c r="D81" s="283" t="str">
        <f t="shared" si="238"/>
        <v/>
      </c>
      <c r="E81" s="205"/>
      <c r="F81" s="90" t="str">
        <f t="shared" si="225"/>
        <v/>
      </c>
      <c r="G81" s="91"/>
      <c r="H81" s="111"/>
      <c r="I81" s="114"/>
      <c r="J81" s="69" t="str">
        <f t="shared" si="226"/>
        <v/>
      </c>
      <c r="K81" s="104"/>
      <c r="L81" s="95" t="str">
        <f t="shared" si="261"/>
        <v/>
      </c>
      <c r="M81" s="104"/>
      <c r="N81" s="95" t="str">
        <f t="shared" si="262"/>
        <v/>
      </c>
      <c r="O81" s="104"/>
      <c r="P81" s="95" t="str">
        <f t="shared" si="263"/>
        <v/>
      </c>
      <c r="Q81" s="104"/>
      <c r="R81" s="105" t="str">
        <f t="shared" ref="R81" si="282">IF(ISBLANK(Q81),"",SUM(Q81*$E81))</f>
        <v/>
      </c>
      <c r="S81" s="104"/>
      <c r="T81" s="105" t="str">
        <f t="shared" ref="T81" si="283">IF(ISBLANK(S81),"",SUM(S81*$E81))</f>
        <v/>
      </c>
      <c r="U81" s="104"/>
      <c r="V81" s="105" t="str">
        <f t="shared" ref="V81:Z81" si="284">IF(ISBLANK(U81),"",SUM(U81*$E81))</f>
        <v/>
      </c>
      <c r="W81" s="104"/>
      <c r="X81" s="105" t="str">
        <f t="shared" si="242"/>
        <v/>
      </c>
      <c r="Y81" s="104"/>
      <c r="Z81" s="195" t="str">
        <f t="shared" si="284"/>
        <v/>
      </c>
      <c r="AA81" s="199"/>
      <c r="AB81" s="105" t="str">
        <f t="shared" si="243"/>
        <v/>
      </c>
      <c r="AC81" s="104"/>
      <c r="AD81" s="105" t="str">
        <f t="shared" si="243"/>
        <v/>
      </c>
      <c r="AE81" s="104"/>
      <c r="AF81" s="105" t="str">
        <f t="shared" si="244"/>
        <v/>
      </c>
      <c r="AG81" s="69"/>
      <c r="AH81" s="106" t="str">
        <f t="shared" si="245"/>
        <v/>
      </c>
      <c r="AI81" s="97" t="str">
        <f t="shared" si="246"/>
        <v/>
      </c>
      <c r="AJ81" s="97" t="str">
        <f t="shared" si="247"/>
        <v/>
      </c>
      <c r="AK81" s="97" t="str">
        <f t="shared" si="248"/>
        <v/>
      </c>
      <c r="AL81" s="185" t="str">
        <f t="shared" si="249"/>
        <v/>
      </c>
      <c r="AM81" s="185" t="str">
        <f t="shared" si="250"/>
        <v/>
      </c>
      <c r="AN81" s="185" t="str">
        <f t="shared" si="251"/>
        <v/>
      </c>
      <c r="AO81" s="186" t="str">
        <f t="shared" si="252"/>
        <v/>
      </c>
      <c r="AP81" s="69" t="str">
        <f t="shared" si="253"/>
        <v/>
      </c>
      <c r="AQ81" s="107" t="str">
        <f t="shared" si="230"/>
        <v/>
      </c>
      <c r="AR81" s="97" t="str">
        <f t="shared" si="231"/>
        <v/>
      </c>
      <c r="AS81" s="97" t="str">
        <f t="shared" si="232"/>
        <v/>
      </c>
      <c r="AT81" s="97" t="str">
        <f t="shared" si="233"/>
        <v/>
      </c>
      <c r="AU81" s="97" t="str">
        <f t="shared" si="234"/>
        <v/>
      </c>
      <c r="AV81" s="97" t="str">
        <f t="shared" si="235"/>
        <v/>
      </c>
      <c r="AW81" s="97" t="str">
        <f t="shared" si="236"/>
        <v/>
      </c>
      <c r="AX81" s="186" t="str">
        <f t="shared" si="237"/>
        <v/>
      </c>
      <c r="AY81" s="231">
        <f t="shared" si="254"/>
        <v>0</v>
      </c>
      <c r="AZ81" s="69"/>
      <c r="BA81" s="69"/>
      <c r="BB81" s="69"/>
      <c r="BC81" s="69"/>
      <c r="BD81" s="69"/>
      <c r="BE81" s="69"/>
      <c r="BF81" s="69"/>
      <c r="BG81" s="69"/>
    </row>
    <row r="82" spans="1:59" ht="12" hidden="1" customHeight="1" outlineLevel="1" x14ac:dyDescent="0.25">
      <c r="A82" s="65"/>
      <c r="B82" s="101"/>
      <c r="C82" s="89"/>
      <c r="D82" s="283" t="str">
        <f t="shared" si="238"/>
        <v/>
      </c>
      <c r="E82" s="205"/>
      <c r="F82" s="90" t="str">
        <f t="shared" si="225"/>
        <v/>
      </c>
      <c r="G82" s="91"/>
      <c r="H82" s="111"/>
      <c r="I82" s="114"/>
      <c r="J82" s="69" t="str">
        <f t="shared" si="226"/>
        <v/>
      </c>
      <c r="K82" s="104"/>
      <c r="L82" s="95" t="str">
        <f t="shared" si="261"/>
        <v/>
      </c>
      <c r="M82" s="104"/>
      <c r="N82" s="95" t="str">
        <f t="shared" si="262"/>
        <v/>
      </c>
      <c r="O82" s="104"/>
      <c r="P82" s="95" t="str">
        <f t="shared" si="263"/>
        <v/>
      </c>
      <c r="Q82" s="104"/>
      <c r="R82" s="105" t="str">
        <f t="shared" ref="R82" si="285">IF(ISBLANK(Q82),"",SUM(Q82*$E82))</f>
        <v/>
      </c>
      <c r="S82" s="104"/>
      <c r="T82" s="105" t="str">
        <f t="shared" ref="T82" si="286">IF(ISBLANK(S82),"",SUM(S82*$E82))</f>
        <v/>
      </c>
      <c r="U82" s="104"/>
      <c r="V82" s="105" t="str">
        <f t="shared" ref="V82:Z82" si="287">IF(ISBLANK(U82),"",SUM(U82*$E82))</f>
        <v/>
      </c>
      <c r="W82" s="104"/>
      <c r="X82" s="105" t="str">
        <f t="shared" si="242"/>
        <v/>
      </c>
      <c r="Y82" s="104"/>
      <c r="Z82" s="195" t="str">
        <f t="shared" si="287"/>
        <v/>
      </c>
      <c r="AA82" s="199"/>
      <c r="AB82" s="105" t="str">
        <f t="shared" si="243"/>
        <v/>
      </c>
      <c r="AC82" s="104"/>
      <c r="AD82" s="105" t="str">
        <f t="shared" si="243"/>
        <v/>
      </c>
      <c r="AE82" s="104"/>
      <c r="AF82" s="105" t="str">
        <f t="shared" si="244"/>
        <v/>
      </c>
      <c r="AG82" s="69"/>
      <c r="AH82" s="106" t="str">
        <f t="shared" si="245"/>
        <v/>
      </c>
      <c r="AI82" s="97" t="str">
        <f t="shared" si="246"/>
        <v/>
      </c>
      <c r="AJ82" s="97" t="str">
        <f t="shared" si="247"/>
        <v/>
      </c>
      <c r="AK82" s="97" t="str">
        <f t="shared" si="248"/>
        <v/>
      </c>
      <c r="AL82" s="185" t="str">
        <f t="shared" si="249"/>
        <v/>
      </c>
      <c r="AM82" s="185" t="str">
        <f t="shared" si="250"/>
        <v/>
      </c>
      <c r="AN82" s="185" t="str">
        <f t="shared" si="251"/>
        <v/>
      </c>
      <c r="AO82" s="186" t="str">
        <f t="shared" si="252"/>
        <v/>
      </c>
      <c r="AP82" s="69" t="str">
        <f t="shared" si="253"/>
        <v/>
      </c>
      <c r="AQ82" s="107" t="str">
        <f t="shared" si="230"/>
        <v/>
      </c>
      <c r="AR82" s="97" t="str">
        <f t="shared" si="231"/>
        <v/>
      </c>
      <c r="AS82" s="97" t="str">
        <f t="shared" si="232"/>
        <v/>
      </c>
      <c r="AT82" s="97" t="str">
        <f t="shared" si="233"/>
        <v/>
      </c>
      <c r="AU82" s="97" t="str">
        <f t="shared" si="234"/>
        <v/>
      </c>
      <c r="AV82" s="97" t="str">
        <f t="shared" si="235"/>
        <v/>
      </c>
      <c r="AW82" s="97" t="str">
        <f t="shared" si="236"/>
        <v/>
      </c>
      <c r="AX82" s="186" t="str">
        <f t="shared" si="237"/>
        <v/>
      </c>
      <c r="AY82" s="231">
        <f t="shared" si="254"/>
        <v>0</v>
      </c>
      <c r="AZ82" s="69"/>
      <c r="BA82" s="69"/>
      <c r="BB82" s="69"/>
      <c r="BC82" s="69"/>
      <c r="BD82" s="69"/>
      <c r="BE82" s="69"/>
      <c r="BF82" s="69"/>
      <c r="BG82" s="69"/>
    </row>
    <row r="83" spans="1:59" ht="12" hidden="1" customHeight="1" outlineLevel="1" x14ac:dyDescent="0.25">
      <c r="A83" s="65"/>
      <c r="B83" s="101"/>
      <c r="C83" s="115"/>
      <c r="D83" s="283" t="str">
        <f t="shared" si="238"/>
        <v/>
      </c>
      <c r="E83" s="205"/>
      <c r="F83" s="90" t="str">
        <f t="shared" si="225"/>
        <v/>
      </c>
      <c r="G83" s="91"/>
      <c r="H83" s="111"/>
      <c r="I83" s="114"/>
      <c r="J83" s="69" t="str">
        <f t="shared" si="226"/>
        <v/>
      </c>
      <c r="K83" s="104"/>
      <c r="L83" s="95" t="str">
        <f t="shared" si="261"/>
        <v/>
      </c>
      <c r="M83" s="104"/>
      <c r="N83" s="95" t="str">
        <f t="shared" si="262"/>
        <v/>
      </c>
      <c r="O83" s="104"/>
      <c r="P83" s="95" t="str">
        <f t="shared" si="263"/>
        <v/>
      </c>
      <c r="Q83" s="104"/>
      <c r="R83" s="105" t="str">
        <f t="shared" ref="R83" si="288">IF(ISBLANK(Q83),"",SUM(Q83*$E83))</f>
        <v/>
      </c>
      <c r="S83" s="104"/>
      <c r="T83" s="105" t="str">
        <f t="shared" ref="T83" si="289">IF(ISBLANK(S83),"",SUM(S83*$E83))</f>
        <v/>
      </c>
      <c r="U83" s="104"/>
      <c r="V83" s="105" t="str">
        <f t="shared" ref="V83:Z83" si="290">IF(ISBLANK(U83),"",SUM(U83*$E83))</f>
        <v/>
      </c>
      <c r="W83" s="104"/>
      <c r="X83" s="105" t="str">
        <f t="shared" si="242"/>
        <v/>
      </c>
      <c r="Y83" s="104"/>
      <c r="Z83" s="195" t="str">
        <f t="shared" si="290"/>
        <v/>
      </c>
      <c r="AA83" s="199"/>
      <c r="AB83" s="105" t="str">
        <f t="shared" si="243"/>
        <v/>
      </c>
      <c r="AC83" s="104"/>
      <c r="AD83" s="105" t="str">
        <f t="shared" si="243"/>
        <v/>
      </c>
      <c r="AE83" s="104"/>
      <c r="AF83" s="105" t="str">
        <f t="shared" si="244"/>
        <v/>
      </c>
      <c r="AG83" s="69"/>
      <c r="AH83" s="106" t="str">
        <f t="shared" si="245"/>
        <v/>
      </c>
      <c r="AI83" s="97" t="str">
        <f t="shared" si="246"/>
        <v/>
      </c>
      <c r="AJ83" s="97" t="str">
        <f t="shared" si="247"/>
        <v/>
      </c>
      <c r="AK83" s="97" t="str">
        <f t="shared" si="248"/>
        <v/>
      </c>
      <c r="AL83" s="185" t="str">
        <f t="shared" si="249"/>
        <v/>
      </c>
      <c r="AM83" s="185" t="str">
        <f t="shared" si="250"/>
        <v/>
      </c>
      <c r="AN83" s="185" t="str">
        <f t="shared" si="251"/>
        <v/>
      </c>
      <c r="AO83" s="186" t="str">
        <f t="shared" si="252"/>
        <v/>
      </c>
      <c r="AP83" s="69" t="str">
        <f t="shared" si="253"/>
        <v/>
      </c>
      <c r="AQ83" s="107" t="str">
        <f t="shared" si="230"/>
        <v/>
      </c>
      <c r="AR83" s="97" t="str">
        <f t="shared" si="231"/>
        <v/>
      </c>
      <c r="AS83" s="97" t="str">
        <f t="shared" si="232"/>
        <v/>
      </c>
      <c r="AT83" s="97" t="str">
        <f t="shared" si="233"/>
        <v/>
      </c>
      <c r="AU83" s="97" t="str">
        <f t="shared" si="234"/>
        <v/>
      </c>
      <c r="AV83" s="97" t="str">
        <f t="shared" si="235"/>
        <v/>
      </c>
      <c r="AW83" s="97" t="str">
        <f t="shared" si="236"/>
        <v/>
      </c>
      <c r="AX83" s="186" t="str">
        <f t="shared" si="237"/>
        <v/>
      </c>
      <c r="AY83" s="231">
        <f t="shared" si="254"/>
        <v>0</v>
      </c>
      <c r="AZ83" s="69"/>
      <c r="BA83" s="69"/>
      <c r="BB83" s="69"/>
      <c r="BC83" s="69"/>
      <c r="BD83" s="69"/>
      <c r="BE83" s="69"/>
      <c r="BF83" s="69"/>
      <c r="BG83" s="69"/>
    </row>
    <row r="84" spans="1:59" ht="12" hidden="1" customHeight="1" outlineLevel="1" x14ac:dyDescent="0.25">
      <c r="A84" s="65"/>
      <c r="B84" s="101"/>
      <c r="C84" s="89"/>
      <c r="D84" s="283" t="str">
        <f t="shared" si="238"/>
        <v/>
      </c>
      <c r="E84" s="205"/>
      <c r="F84" s="90" t="str">
        <f t="shared" si="225"/>
        <v/>
      </c>
      <c r="G84" s="91"/>
      <c r="H84" s="111"/>
      <c r="I84" s="114"/>
      <c r="J84" s="69" t="str">
        <f t="shared" si="226"/>
        <v/>
      </c>
      <c r="K84" s="104"/>
      <c r="L84" s="95" t="str">
        <f t="shared" si="261"/>
        <v/>
      </c>
      <c r="M84" s="104"/>
      <c r="N84" s="95" t="str">
        <f t="shared" si="262"/>
        <v/>
      </c>
      <c r="O84" s="104"/>
      <c r="P84" s="95" t="str">
        <f t="shared" si="263"/>
        <v/>
      </c>
      <c r="Q84" s="104"/>
      <c r="R84" s="105" t="str">
        <f t="shared" ref="R84" si="291">IF(ISBLANK(Q84),"",SUM(Q84*$E84))</f>
        <v/>
      </c>
      <c r="S84" s="104"/>
      <c r="T84" s="105" t="str">
        <f t="shared" ref="T84" si="292">IF(ISBLANK(S84),"",SUM(S84*$E84))</f>
        <v/>
      </c>
      <c r="U84" s="104"/>
      <c r="V84" s="105" t="str">
        <f t="shared" ref="V84:Z84" si="293">IF(ISBLANK(U84),"",SUM(U84*$E84))</f>
        <v/>
      </c>
      <c r="W84" s="104"/>
      <c r="X84" s="105" t="str">
        <f t="shared" si="242"/>
        <v/>
      </c>
      <c r="Y84" s="104"/>
      <c r="Z84" s="195" t="str">
        <f t="shared" si="293"/>
        <v/>
      </c>
      <c r="AA84" s="199"/>
      <c r="AB84" s="105" t="str">
        <f t="shared" si="243"/>
        <v/>
      </c>
      <c r="AC84" s="104"/>
      <c r="AD84" s="105" t="str">
        <f t="shared" si="243"/>
        <v/>
      </c>
      <c r="AE84" s="104"/>
      <c r="AF84" s="105" t="str">
        <f t="shared" si="244"/>
        <v/>
      </c>
      <c r="AG84" s="69"/>
      <c r="AH84" s="106" t="str">
        <f t="shared" si="245"/>
        <v/>
      </c>
      <c r="AI84" s="97" t="str">
        <f t="shared" si="246"/>
        <v/>
      </c>
      <c r="AJ84" s="97" t="str">
        <f t="shared" si="247"/>
        <v/>
      </c>
      <c r="AK84" s="97" t="str">
        <f t="shared" si="248"/>
        <v/>
      </c>
      <c r="AL84" s="185" t="str">
        <f t="shared" si="249"/>
        <v/>
      </c>
      <c r="AM84" s="185" t="str">
        <f t="shared" si="250"/>
        <v/>
      </c>
      <c r="AN84" s="185" t="str">
        <f t="shared" si="251"/>
        <v/>
      </c>
      <c r="AO84" s="186" t="str">
        <f t="shared" si="252"/>
        <v/>
      </c>
      <c r="AP84" s="69" t="str">
        <f t="shared" si="253"/>
        <v/>
      </c>
      <c r="AQ84" s="107" t="str">
        <f t="shared" si="230"/>
        <v/>
      </c>
      <c r="AR84" s="97" t="str">
        <f t="shared" si="231"/>
        <v/>
      </c>
      <c r="AS84" s="97" t="str">
        <f t="shared" si="232"/>
        <v/>
      </c>
      <c r="AT84" s="97" t="str">
        <f t="shared" si="233"/>
        <v/>
      </c>
      <c r="AU84" s="97" t="str">
        <f t="shared" si="234"/>
        <v/>
      </c>
      <c r="AV84" s="97" t="str">
        <f t="shared" si="235"/>
        <v/>
      </c>
      <c r="AW84" s="97" t="str">
        <f t="shared" si="236"/>
        <v/>
      </c>
      <c r="AX84" s="186" t="str">
        <f t="shared" si="237"/>
        <v/>
      </c>
      <c r="AY84" s="231">
        <f t="shared" si="254"/>
        <v>0</v>
      </c>
      <c r="AZ84" s="69"/>
      <c r="BA84" s="69"/>
      <c r="BB84" s="69"/>
      <c r="BC84" s="69"/>
      <c r="BD84" s="69"/>
      <c r="BE84" s="69"/>
      <c r="BF84" s="69"/>
      <c r="BG84" s="69"/>
    </row>
    <row r="85" spans="1:59" ht="12" hidden="1" customHeight="1" outlineLevel="1" x14ac:dyDescent="0.25">
      <c r="A85" s="65"/>
      <c r="B85" s="101"/>
      <c r="C85" s="89"/>
      <c r="D85" s="283" t="str">
        <f t="shared" si="238"/>
        <v/>
      </c>
      <c r="E85" s="205"/>
      <c r="F85" s="90" t="str">
        <f t="shared" si="225"/>
        <v/>
      </c>
      <c r="G85" s="91"/>
      <c r="H85" s="111"/>
      <c r="I85" s="114"/>
      <c r="J85" s="69" t="str">
        <f t="shared" si="226"/>
        <v/>
      </c>
      <c r="K85" s="104"/>
      <c r="L85" s="95" t="str">
        <f t="shared" si="261"/>
        <v/>
      </c>
      <c r="M85" s="104"/>
      <c r="N85" s="95" t="str">
        <f t="shared" si="262"/>
        <v/>
      </c>
      <c r="O85" s="104"/>
      <c r="P85" s="95" t="str">
        <f t="shared" si="263"/>
        <v/>
      </c>
      <c r="Q85" s="104"/>
      <c r="R85" s="105" t="str">
        <f t="shared" ref="R85" si="294">IF(ISBLANK(Q85),"",SUM(Q85*$E85))</f>
        <v/>
      </c>
      <c r="S85" s="104"/>
      <c r="T85" s="105" t="str">
        <f t="shared" ref="T85" si="295">IF(ISBLANK(S85),"",SUM(S85*$E85))</f>
        <v/>
      </c>
      <c r="U85" s="104"/>
      <c r="V85" s="105" t="str">
        <f t="shared" ref="V85:Z85" si="296">IF(ISBLANK(U85),"",SUM(U85*$E85))</f>
        <v/>
      </c>
      <c r="W85" s="104"/>
      <c r="X85" s="105" t="str">
        <f t="shared" si="242"/>
        <v/>
      </c>
      <c r="Y85" s="104"/>
      <c r="Z85" s="195" t="str">
        <f t="shared" si="296"/>
        <v/>
      </c>
      <c r="AA85" s="199"/>
      <c r="AB85" s="105" t="str">
        <f t="shared" si="243"/>
        <v/>
      </c>
      <c r="AC85" s="104"/>
      <c r="AD85" s="105" t="str">
        <f t="shared" si="243"/>
        <v/>
      </c>
      <c r="AE85" s="104"/>
      <c r="AF85" s="105" t="str">
        <f t="shared" si="244"/>
        <v/>
      </c>
      <c r="AG85" s="69"/>
      <c r="AH85" s="106" t="str">
        <f t="shared" si="245"/>
        <v/>
      </c>
      <c r="AI85" s="97" t="str">
        <f t="shared" si="246"/>
        <v/>
      </c>
      <c r="AJ85" s="97" t="str">
        <f t="shared" si="247"/>
        <v/>
      </c>
      <c r="AK85" s="97" t="str">
        <f t="shared" si="248"/>
        <v/>
      </c>
      <c r="AL85" s="185" t="str">
        <f t="shared" si="249"/>
        <v/>
      </c>
      <c r="AM85" s="185" t="str">
        <f t="shared" si="250"/>
        <v/>
      </c>
      <c r="AN85" s="185" t="str">
        <f t="shared" si="251"/>
        <v/>
      </c>
      <c r="AO85" s="186" t="str">
        <f t="shared" si="252"/>
        <v/>
      </c>
      <c r="AP85" s="69" t="str">
        <f t="shared" si="253"/>
        <v/>
      </c>
      <c r="AQ85" s="107" t="str">
        <f t="shared" si="230"/>
        <v/>
      </c>
      <c r="AR85" s="97" t="str">
        <f t="shared" si="231"/>
        <v/>
      </c>
      <c r="AS85" s="97" t="str">
        <f t="shared" si="232"/>
        <v/>
      </c>
      <c r="AT85" s="97" t="str">
        <f t="shared" si="233"/>
        <v/>
      </c>
      <c r="AU85" s="97" t="str">
        <f t="shared" si="234"/>
        <v/>
      </c>
      <c r="AV85" s="97" t="str">
        <f t="shared" si="235"/>
        <v/>
      </c>
      <c r="AW85" s="97" t="str">
        <f t="shared" si="236"/>
        <v/>
      </c>
      <c r="AX85" s="186" t="str">
        <f t="shared" si="237"/>
        <v/>
      </c>
      <c r="AY85" s="231">
        <f t="shared" si="254"/>
        <v>0</v>
      </c>
      <c r="AZ85" s="69"/>
      <c r="BA85" s="69"/>
      <c r="BB85" s="69"/>
      <c r="BC85" s="69"/>
      <c r="BD85" s="69"/>
      <c r="BE85" s="69"/>
      <c r="BF85" s="69"/>
      <c r="BG85" s="69"/>
    </row>
    <row r="86" spans="1:59" ht="12" hidden="1" customHeight="1" outlineLevel="1" x14ac:dyDescent="0.25">
      <c r="A86" s="65"/>
      <c r="B86" s="101"/>
      <c r="C86" s="89"/>
      <c r="D86" s="283" t="str">
        <f t="shared" si="238"/>
        <v/>
      </c>
      <c r="E86" s="205"/>
      <c r="F86" s="90" t="str">
        <f t="shared" si="225"/>
        <v/>
      </c>
      <c r="G86" s="91"/>
      <c r="H86" s="111"/>
      <c r="I86" s="114"/>
      <c r="J86" s="69" t="str">
        <f t="shared" si="226"/>
        <v/>
      </c>
      <c r="K86" s="104"/>
      <c r="L86" s="95" t="str">
        <f t="shared" si="261"/>
        <v/>
      </c>
      <c r="M86" s="104"/>
      <c r="N86" s="95" t="str">
        <f t="shared" si="262"/>
        <v/>
      </c>
      <c r="O86" s="104"/>
      <c r="P86" s="95" t="str">
        <f t="shared" si="263"/>
        <v/>
      </c>
      <c r="Q86" s="104"/>
      <c r="R86" s="105" t="str">
        <f t="shared" ref="R86" si="297">IF(ISBLANK(Q86),"",SUM(Q86*$E86))</f>
        <v/>
      </c>
      <c r="S86" s="104"/>
      <c r="T86" s="105" t="str">
        <f t="shared" ref="T86" si="298">IF(ISBLANK(S86),"",SUM(S86*$E86))</f>
        <v/>
      </c>
      <c r="U86" s="104"/>
      <c r="V86" s="105" t="str">
        <f t="shared" ref="V86:Z86" si="299">IF(ISBLANK(U86),"",SUM(U86*$E86))</f>
        <v/>
      </c>
      <c r="W86" s="104"/>
      <c r="X86" s="105" t="str">
        <f t="shared" si="242"/>
        <v/>
      </c>
      <c r="Y86" s="104"/>
      <c r="Z86" s="195" t="str">
        <f t="shared" si="299"/>
        <v/>
      </c>
      <c r="AA86" s="199"/>
      <c r="AB86" s="105" t="str">
        <f t="shared" si="243"/>
        <v/>
      </c>
      <c r="AC86" s="104"/>
      <c r="AD86" s="105" t="str">
        <f t="shared" si="243"/>
        <v/>
      </c>
      <c r="AE86" s="104"/>
      <c r="AF86" s="105" t="str">
        <f t="shared" si="244"/>
        <v/>
      </c>
      <c r="AG86" s="69"/>
      <c r="AH86" s="106" t="str">
        <f t="shared" si="245"/>
        <v/>
      </c>
      <c r="AI86" s="97" t="str">
        <f t="shared" si="246"/>
        <v/>
      </c>
      <c r="AJ86" s="97" t="str">
        <f t="shared" si="247"/>
        <v/>
      </c>
      <c r="AK86" s="97" t="str">
        <f t="shared" si="248"/>
        <v/>
      </c>
      <c r="AL86" s="185" t="str">
        <f t="shared" si="249"/>
        <v/>
      </c>
      <c r="AM86" s="185" t="str">
        <f t="shared" si="250"/>
        <v/>
      </c>
      <c r="AN86" s="185" t="str">
        <f t="shared" si="251"/>
        <v/>
      </c>
      <c r="AO86" s="186" t="str">
        <f t="shared" si="252"/>
        <v/>
      </c>
      <c r="AP86" s="69" t="str">
        <f t="shared" si="253"/>
        <v/>
      </c>
      <c r="AQ86" s="107" t="str">
        <f t="shared" si="230"/>
        <v/>
      </c>
      <c r="AR86" s="97" t="str">
        <f t="shared" si="231"/>
        <v/>
      </c>
      <c r="AS86" s="97" t="str">
        <f t="shared" si="232"/>
        <v/>
      </c>
      <c r="AT86" s="97" t="str">
        <f t="shared" si="233"/>
        <v/>
      </c>
      <c r="AU86" s="97" t="str">
        <f t="shared" si="234"/>
        <v/>
      </c>
      <c r="AV86" s="97" t="str">
        <f t="shared" si="235"/>
        <v/>
      </c>
      <c r="AW86" s="97" t="str">
        <f t="shared" si="236"/>
        <v/>
      </c>
      <c r="AX86" s="186" t="str">
        <f t="shared" si="237"/>
        <v/>
      </c>
      <c r="AY86" s="231">
        <f t="shared" si="254"/>
        <v>0</v>
      </c>
      <c r="AZ86" s="69"/>
      <c r="BA86" s="69"/>
      <c r="BB86" s="69"/>
      <c r="BC86" s="69"/>
      <c r="BD86" s="69"/>
      <c r="BE86" s="69"/>
      <c r="BF86" s="69"/>
      <c r="BG86" s="69"/>
    </row>
    <row r="87" spans="1:59" ht="12" hidden="1" customHeight="1" outlineLevel="1" x14ac:dyDescent="0.25">
      <c r="A87" s="65"/>
      <c r="B87" s="101"/>
      <c r="C87" s="89"/>
      <c r="D87" s="283" t="str">
        <f t="shared" si="238"/>
        <v/>
      </c>
      <c r="E87" s="205"/>
      <c r="F87" s="90" t="str">
        <f t="shared" si="225"/>
        <v/>
      </c>
      <c r="G87" s="91"/>
      <c r="H87" s="111"/>
      <c r="I87" s="114"/>
      <c r="J87" s="69" t="str">
        <f t="shared" si="226"/>
        <v/>
      </c>
      <c r="K87" s="104"/>
      <c r="L87" s="95" t="str">
        <f t="shared" si="261"/>
        <v/>
      </c>
      <c r="M87" s="104"/>
      <c r="N87" s="95" t="str">
        <f t="shared" si="262"/>
        <v/>
      </c>
      <c r="O87" s="104"/>
      <c r="P87" s="95" t="str">
        <f t="shared" si="263"/>
        <v/>
      </c>
      <c r="Q87" s="104"/>
      <c r="R87" s="105" t="str">
        <f t="shared" ref="R87" si="300">IF(ISBLANK(Q87),"",SUM(Q87*$E87))</f>
        <v/>
      </c>
      <c r="S87" s="104"/>
      <c r="T87" s="105" t="str">
        <f t="shared" ref="T87" si="301">IF(ISBLANK(S87),"",SUM(S87*$E87))</f>
        <v/>
      </c>
      <c r="U87" s="104"/>
      <c r="V87" s="105" t="str">
        <f t="shared" ref="V87:Z87" si="302">IF(ISBLANK(U87),"",SUM(U87*$E87))</f>
        <v/>
      </c>
      <c r="W87" s="104"/>
      <c r="X87" s="105" t="str">
        <f t="shared" si="242"/>
        <v/>
      </c>
      <c r="Y87" s="104"/>
      <c r="Z87" s="195" t="str">
        <f t="shared" si="302"/>
        <v/>
      </c>
      <c r="AA87" s="199"/>
      <c r="AB87" s="105" t="str">
        <f t="shared" si="243"/>
        <v/>
      </c>
      <c r="AC87" s="104"/>
      <c r="AD87" s="105" t="str">
        <f t="shared" si="243"/>
        <v/>
      </c>
      <c r="AE87" s="104"/>
      <c r="AF87" s="105" t="str">
        <f t="shared" si="244"/>
        <v/>
      </c>
      <c r="AG87" s="69"/>
      <c r="AH87" s="106" t="str">
        <f t="shared" si="245"/>
        <v/>
      </c>
      <c r="AI87" s="97" t="str">
        <f t="shared" si="246"/>
        <v/>
      </c>
      <c r="AJ87" s="97" t="str">
        <f t="shared" si="247"/>
        <v/>
      </c>
      <c r="AK87" s="97" t="str">
        <f t="shared" si="248"/>
        <v/>
      </c>
      <c r="AL87" s="185" t="str">
        <f t="shared" si="249"/>
        <v/>
      </c>
      <c r="AM87" s="185" t="str">
        <f t="shared" si="250"/>
        <v/>
      </c>
      <c r="AN87" s="185" t="str">
        <f t="shared" si="251"/>
        <v/>
      </c>
      <c r="AO87" s="186" t="str">
        <f t="shared" si="252"/>
        <v/>
      </c>
      <c r="AP87" s="69" t="str">
        <f t="shared" si="253"/>
        <v/>
      </c>
      <c r="AQ87" s="107" t="str">
        <f t="shared" si="230"/>
        <v/>
      </c>
      <c r="AR87" s="97" t="str">
        <f t="shared" si="231"/>
        <v/>
      </c>
      <c r="AS87" s="97" t="str">
        <f t="shared" si="232"/>
        <v/>
      </c>
      <c r="AT87" s="97" t="str">
        <f t="shared" si="233"/>
        <v/>
      </c>
      <c r="AU87" s="97" t="str">
        <f t="shared" si="234"/>
        <v/>
      </c>
      <c r="AV87" s="97" t="str">
        <f t="shared" si="235"/>
        <v/>
      </c>
      <c r="AW87" s="97" t="str">
        <f t="shared" si="236"/>
        <v/>
      </c>
      <c r="AX87" s="186" t="str">
        <f t="shared" si="237"/>
        <v/>
      </c>
      <c r="AY87" s="231">
        <f t="shared" si="254"/>
        <v>0</v>
      </c>
      <c r="AZ87" s="69"/>
      <c r="BA87" s="69"/>
      <c r="BB87" s="69"/>
      <c r="BC87" s="69"/>
      <c r="BD87" s="69"/>
      <c r="BE87" s="69"/>
      <c r="BF87" s="69"/>
      <c r="BG87" s="69"/>
    </row>
    <row r="88" spans="1:59" ht="12" hidden="1" customHeight="1" outlineLevel="1" x14ac:dyDescent="0.25">
      <c r="A88" s="65"/>
      <c r="B88" s="101"/>
      <c r="C88" s="89"/>
      <c r="D88" s="283" t="str">
        <f t="shared" si="238"/>
        <v/>
      </c>
      <c r="E88" s="205"/>
      <c r="F88" s="90" t="str">
        <f t="shared" si="225"/>
        <v/>
      </c>
      <c r="G88" s="91"/>
      <c r="H88" s="111"/>
      <c r="I88" s="114"/>
      <c r="J88" s="69" t="str">
        <f t="shared" si="226"/>
        <v/>
      </c>
      <c r="K88" s="104"/>
      <c r="L88" s="95" t="str">
        <f t="shared" si="261"/>
        <v/>
      </c>
      <c r="M88" s="104"/>
      <c r="N88" s="95" t="str">
        <f t="shared" si="262"/>
        <v/>
      </c>
      <c r="O88" s="104"/>
      <c r="P88" s="95" t="str">
        <f t="shared" si="263"/>
        <v/>
      </c>
      <c r="Q88" s="104"/>
      <c r="R88" s="105" t="str">
        <f t="shared" ref="R88" si="303">IF(ISBLANK(Q88),"",SUM(Q88*$E88))</f>
        <v/>
      </c>
      <c r="S88" s="104"/>
      <c r="T88" s="105" t="str">
        <f t="shared" ref="T88" si="304">IF(ISBLANK(S88),"",SUM(S88*$E88))</f>
        <v/>
      </c>
      <c r="U88" s="104"/>
      <c r="V88" s="105" t="str">
        <f t="shared" ref="V88:Z88" si="305">IF(ISBLANK(U88),"",SUM(U88*$E88))</f>
        <v/>
      </c>
      <c r="W88" s="104"/>
      <c r="X88" s="105" t="str">
        <f t="shared" si="242"/>
        <v/>
      </c>
      <c r="Y88" s="104"/>
      <c r="Z88" s="195" t="str">
        <f t="shared" si="305"/>
        <v/>
      </c>
      <c r="AA88" s="199"/>
      <c r="AB88" s="105" t="str">
        <f t="shared" si="243"/>
        <v/>
      </c>
      <c r="AC88" s="104"/>
      <c r="AD88" s="105" t="str">
        <f t="shared" si="243"/>
        <v/>
      </c>
      <c r="AE88" s="104"/>
      <c r="AF88" s="105" t="str">
        <f t="shared" si="244"/>
        <v/>
      </c>
      <c r="AG88" s="69"/>
      <c r="AH88" s="106" t="str">
        <f t="shared" si="245"/>
        <v/>
      </c>
      <c r="AI88" s="97" t="str">
        <f t="shared" si="246"/>
        <v/>
      </c>
      <c r="AJ88" s="97" t="str">
        <f t="shared" si="247"/>
        <v/>
      </c>
      <c r="AK88" s="97" t="str">
        <f t="shared" si="248"/>
        <v/>
      </c>
      <c r="AL88" s="185" t="str">
        <f t="shared" si="249"/>
        <v/>
      </c>
      <c r="AM88" s="185" t="str">
        <f t="shared" si="250"/>
        <v/>
      </c>
      <c r="AN88" s="185" t="str">
        <f t="shared" si="251"/>
        <v/>
      </c>
      <c r="AO88" s="186" t="str">
        <f t="shared" si="252"/>
        <v/>
      </c>
      <c r="AP88" s="69" t="str">
        <f t="shared" si="253"/>
        <v/>
      </c>
      <c r="AQ88" s="107" t="str">
        <f t="shared" si="230"/>
        <v/>
      </c>
      <c r="AR88" s="97" t="str">
        <f t="shared" si="231"/>
        <v/>
      </c>
      <c r="AS88" s="97" t="str">
        <f t="shared" si="232"/>
        <v/>
      </c>
      <c r="AT88" s="97" t="str">
        <f t="shared" si="233"/>
        <v/>
      </c>
      <c r="AU88" s="97" t="str">
        <f t="shared" si="234"/>
        <v/>
      </c>
      <c r="AV88" s="97" t="str">
        <f t="shared" si="235"/>
        <v/>
      </c>
      <c r="AW88" s="97" t="str">
        <f t="shared" si="236"/>
        <v/>
      </c>
      <c r="AX88" s="186" t="str">
        <f t="shared" si="237"/>
        <v/>
      </c>
      <c r="AY88" s="231">
        <f t="shared" si="254"/>
        <v>0</v>
      </c>
      <c r="AZ88" s="69"/>
      <c r="BA88" s="69"/>
      <c r="BB88" s="69"/>
      <c r="BC88" s="69"/>
      <c r="BD88" s="69"/>
      <c r="BE88" s="69"/>
      <c r="BF88" s="69"/>
      <c r="BG88" s="69"/>
    </row>
    <row r="89" spans="1:59" ht="12" hidden="1" customHeight="1" outlineLevel="1" x14ac:dyDescent="0.25">
      <c r="A89" s="65"/>
      <c r="B89" s="101"/>
      <c r="C89" s="89"/>
      <c r="D89" s="283" t="str">
        <f t="shared" si="238"/>
        <v/>
      </c>
      <c r="E89" s="205"/>
      <c r="F89" s="90" t="str">
        <f t="shared" si="225"/>
        <v/>
      </c>
      <c r="G89" s="91"/>
      <c r="H89" s="111"/>
      <c r="I89" s="114"/>
      <c r="J89" s="69" t="str">
        <f t="shared" si="226"/>
        <v/>
      </c>
      <c r="K89" s="104"/>
      <c r="L89" s="95" t="str">
        <f t="shared" si="261"/>
        <v/>
      </c>
      <c r="M89" s="104"/>
      <c r="N89" s="95" t="str">
        <f t="shared" si="262"/>
        <v/>
      </c>
      <c r="O89" s="104"/>
      <c r="P89" s="95" t="str">
        <f t="shared" si="263"/>
        <v/>
      </c>
      <c r="Q89" s="104"/>
      <c r="R89" s="105" t="str">
        <f t="shared" ref="R89" si="306">IF(ISBLANK(Q89),"",SUM(Q89*$E89))</f>
        <v/>
      </c>
      <c r="S89" s="104"/>
      <c r="T89" s="105" t="str">
        <f t="shared" ref="T89" si="307">IF(ISBLANK(S89),"",SUM(S89*$E89))</f>
        <v/>
      </c>
      <c r="U89" s="104"/>
      <c r="V89" s="105" t="str">
        <f t="shared" ref="V89:Z89" si="308">IF(ISBLANK(U89),"",SUM(U89*$E89))</f>
        <v/>
      </c>
      <c r="W89" s="104"/>
      <c r="X89" s="105" t="str">
        <f t="shared" si="242"/>
        <v/>
      </c>
      <c r="Y89" s="104"/>
      <c r="Z89" s="195" t="str">
        <f t="shared" si="308"/>
        <v/>
      </c>
      <c r="AA89" s="199"/>
      <c r="AB89" s="105" t="str">
        <f t="shared" si="243"/>
        <v/>
      </c>
      <c r="AC89" s="104"/>
      <c r="AD89" s="105" t="str">
        <f t="shared" si="243"/>
        <v/>
      </c>
      <c r="AE89" s="104"/>
      <c r="AF89" s="105" t="str">
        <f t="shared" si="244"/>
        <v/>
      </c>
      <c r="AG89" s="69"/>
      <c r="AH89" s="106" t="str">
        <f t="shared" si="245"/>
        <v/>
      </c>
      <c r="AI89" s="97" t="str">
        <f t="shared" si="246"/>
        <v/>
      </c>
      <c r="AJ89" s="97" t="str">
        <f t="shared" si="247"/>
        <v/>
      </c>
      <c r="AK89" s="97" t="str">
        <f t="shared" si="248"/>
        <v/>
      </c>
      <c r="AL89" s="185" t="str">
        <f t="shared" si="249"/>
        <v/>
      </c>
      <c r="AM89" s="185" t="str">
        <f t="shared" si="250"/>
        <v/>
      </c>
      <c r="AN89" s="185" t="str">
        <f t="shared" si="251"/>
        <v/>
      </c>
      <c r="AO89" s="186" t="str">
        <f t="shared" si="252"/>
        <v/>
      </c>
      <c r="AP89" s="69" t="str">
        <f t="shared" si="253"/>
        <v/>
      </c>
      <c r="AQ89" s="107" t="str">
        <f t="shared" si="230"/>
        <v/>
      </c>
      <c r="AR89" s="97" t="str">
        <f t="shared" si="231"/>
        <v/>
      </c>
      <c r="AS89" s="97" t="str">
        <f t="shared" si="232"/>
        <v/>
      </c>
      <c r="AT89" s="97" t="str">
        <f t="shared" si="233"/>
        <v/>
      </c>
      <c r="AU89" s="97" t="str">
        <f t="shared" si="234"/>
        <v/>
      </c>
      <c r="AV89" s="97" t="str">
        <f t="shared" si="235"/>
        <v/>
      </c>
      <c r="AW89" s="97" t="str">
        <f t="shared" si="236"/>
        <v/>
      </c>
      <c r="AX89" s="186" t="str">
        <f t="shared" si="237"/>
        <v/>
      </c>
      <c r="AY89" s="231">
        <f t="shared" si="254"/>
        <v>0</v>
      </c>
      <c r="AZ89" s="69"/>
      <c r="BA89" s="69"/>
      <c r="BB89" s="69"/>
      <c r="BC89" s="69"/>
      <c r="BD89" s="69"/>
      <c r="BE89" s="69"/>
      <c r="BF89" s="69"/>
      <c r="BG89" s="69"/>
    </row>
    <row r="90" spans="1:59" ht="12" hidden="1" customHeight="1" outlineLevel="1" x14ac:dyDescent="0.25">
      <c r="A90" s="65"/>
      <c r="B90" s="101"/>
      <c r="C90" s="89"/>
      <c r="D90" s="283" t="str">
        <f t="shared" si="238"/>
        <v/>
      </c>
      <c r="E90" s="208"/>
      <c r="F90" s="90" t="str">
        <f t="shared" si="225"/>
        <v/>
      </c>
      <c r="G90" s="91"/>
      <c r="H90" s="111"/>
      <c r="I90" s="114"/>
      <c r="J90" s="69" t="str">
        <f t="shared" si="226"/>
        <v/>
      </c>
      <c r="K90" s="104"/>
      <c r="L90" s="95" t="str">
        <f t="shared" si="261"/>
        <v/>
      </c>
      <c r="M90" s="104"/>
      <c r="N90" s="95" t="str">
        <f t="shared" si="262"/>
        <v/>
      </c>
      <c r="O90" s="104"/>
      <c r="P90" s="95" t="str">
        <f t="shared" si="263"/>
        <v/>
      </c>
      <c r="Q90" s="104"/>
      <c r="R90" s="105" t="str">
        <f t="shared" ref="R90" si="309">IF(ISBLANK(Q90),"",SUM(Q90*$E90))</f>
        <v/>
      </c>
      <c r="S90" s="104"/>
      <c r="T90" s="105" t="str">
        <f t="shared" ref="T90" si="310">IF(ISBLANK(S90),"",SUM(S90*$E90))</f>
        <v/>
      </c>
      <c r="U90" s="104"/>
      <c r="V90" s="105" t="str">
        <f t="shared" ref="V90:Z90" si="311">IF(ISBLANK(U90),"",SUM(U90*$E90))</f>
        <v/>
      </c>
      <c r="W90" s="104"/>
      <c r="X90" s="105" t="str">
        <f t="shared" si="242"/>
        <v/>
      </c>
      <c r="Y90" s="104"/>
      <c r="Z90" s="195" t="str">
        <f t="shared" si="311"/>
        <v/>
      </c>
      <c r="AA90" s="199"/>
      <c r="AB90" s="105" t="str">
        <f t="shared" si="243"/>
        <v/>
      </c>
      <c r="AC90" s="104"/>
      <c r="AD90" s="105" t="str">
        <f t="shared" si="243"/>
        <v/>
      </c>
      <c r="AE90" s="104"/>
      <c r="AF90" s="105" t="str">
        <f t="shared" si="244"/>
        <v/>
      </c>
      <c r="AG90" s="69"/>
      <c r="AH90" s="106" t="str">
        <f t="shared" si="245"/>
        <v/>
      </c>
      <c r="AI90" s="97" t="str">
        <f t="shared" si="246"/>
        <v/>
      </c>
      <c r="AJ90" s="97" t="str">
        <f t="shared" si="247"/>
        <v/>
      </c>
      <c r="AK90" s="97" t="str">
        <f t="shared" si="248"/>
        <v/>
      </c>
      <c r="AL90" s="185" t="str">
        <f t="shared" si="249"/>
        <v/>
      </c>
      <c r="AM90" s="185" t="str">
        <f t="shared" si="250"/>
        <v/>
      </c>
      <c r="AN90" s="185" t="str">
        <f t="shared" si="251"/>
        <v/>
      </c>
      <c r="AO90" s="186" t="str">
        <f t="shared" si="252"/>
        <v/>
      </c>
      <c r="AP90" s="69" t="str">
        <f t="shared" si="253"/>
        <v/>
      </c>
      <c r="AQ90" s="107" t="str">
        <f t="shared" si="230"/>
        <v/>
      </c>
      <c r="AR90" s="97" t="str">
        <f t="shared" si="231"/>
        <v/>
      </c>
      <c r="AS90" s="97" t="str">
        <f t="shared" si="232"/>
        <v/>
      </c>
      <c r="AT90" s="97" t="str">
        <f t="shared" si="233"/>
        <v/>
      </c>
      <c r="AU90" s="97" t="str">
        <f t="shared" si="234"/>
        <v/>
      </c>
      <c r="AV90" s="97" t="str">
        <f t="shared" si="235"/>
        <v/>
      </c>
      <c r="AW90" s="97" t="str">
        <f t="shared" si="236"/>
        <v/>
      </c>
      <c r="AX90" s="186" t="str">
        <f t="shared" si="237"/>
        <v/>
      </c>
      <c r="AY90" s="231">
        <f t="shared" si="254"/>
        <v>0</v>
      </c>
      <c r="AZ90" s="69"/>
      <c r="BA90" s="69"/>
      <c r="BB90" s="69"/>
      <c r="BC90" s="69"/>
      <c r="BD90" s="69"/>
      <c r="BE90" s="69"/>
      <c r="BF90" s="69"/>
      <c r="BG90" s="69"/>
    </row>
    <row r="91" spans="1:59" ht="12" hidden="1" customHeight="1" outlineLevel="1" x14ac:dyDescent="0.25">
      <c r="A91" s="65"/>
      <c r="B91" s="101"/>
      <c r="C91" s="89"/>
      <c r="D91" s="283" t="str">
        <f t="shared" si="238"/>
        <v/>
      </c>
      <c r="E91" s="208"/>
      <c r="F91" s="90" t="str">
        <f t="shared" si="225"/>
        <v/>
      </c>
      <c r="G91" s="91"/>
      <c r="H91" s="111"/>
      <c r="I91" s="114"/>
      <c r="J91" s="69" t="str">
        <f t="shared" si="226"/>
        <v/>
      </c>
      <c r="K91" s="104"/>
      <c r="L91" s="95" t="str">
        <f t="shared" si="261"/>
        <v/>
      </c>
      <c r="M91" s="104"/>
      <c r="N91" s="95" t="str">
        <f t="shared" si="262"/>
        <v/>
      </c>
      <c r="O91" s="104"/>
      <c r="P91" s="95" t="str">
        <f t="shared" si="263"/>
        <v/>
      </c>
      <c r="Q91" s="104"/>
      <c r="R91" s="105" t="str">
        <f t="shared" ref="R91" si="312">IF(ISBLANK(Q91),"",SUM(Q91*$E91))</f>
        <v/>
      </c>
      <c r="S91" s="104"/>
      <c r="T91" s="105" t="str">
        <f t="shared" ref="T91" si="313">IF(ISBLANK(S91),"",SUM(S91*$E91))</f>
        <v/>
      </c>
      <c r="U91" s="104"/>
      <c r="V91" s="105" t="str">
        <f t="shared" ref="V91:Z91" si="314">IF(ISBLANK(U91),"",SUM(U91*$E91))</f>
        <v/>
      </c>
      <c r="W91" s="104"/>
      <c r="X91" s="105" t="str">
        <f t="shared" si="242"/>
        <v/>
      </c>
      <c r="Y91" s="104"/>
      <c r="Z91" s="195" t="str">
        <f t="shared" si="314"/>
        <v/>
      </c>
      <c r="AA91" s="199"/>
      <c r="AB91" s="105" t="str">
        <f t="shared" si="243"/>
        <v/>
      </c>
      <c r="AC91" s="104"/>
      <c r="AD91" s="105" t="str">
        <f t="shared" si="243"/>
        <v/>
      </c>
      <c r="AE91" s="104"/>
      <c r="AF91" s="105" t="str">
        <f t="shared" si="244"/>
        <v/>
      </c>
      <c r="AG91" s="69"/>
      <c r="AH91" s="106" t="str">
        <f t="shared" si="245"/>
        <v/>
      </c>
      <c r="AI91" s="97" t="str">
        <f t="shared" si="246"/>
        <v/>
      </c>
      <c r="AJ91" s="97" t="str">
        <f t="shared" si="247"/>
        <v/>
      </c>
      <c r="AK91" s="97" t="str">
        <f t="shared" si="248"/>
        <v/>
      </c>
      <c r="AL91" s="185" t="str">
        <f t="shared" si="249"/>
        <v/>
      </c>
      <c r="AM91" s="185" t="str">
        <f t="shared" si="250"/>
        <v/>
      </c>
      <c r="AN91" s="185" t="str">
        <f t="shared" si="251"/>
        <v/>
      </c>
      <c r="AO91" s="186" t="str">
        <f t="shared" si="252"/>
        <v/>
      </c>
      <c r="AP91" s="69" t="str">
        <f t="shared" si="253"/>
        <v/>
      </c>
      <c r="AQ91" s="107" t="str">
        <f t="shared" si="230"/>
        <v/>
      </c>
      <c r="AR91" s="97" t="str">
        <f t="shared" si="231"/>
        <v/>
      </c>
      <c r="AS91" s="97" t="str">
        <f t="shared" si="232"/>
        <v/>
      </c>
      <c r="AT91" s="97" t="str">
        <f t="shared" si="233"/>
        <v/>
      </c>
      <c r="AU91" s="97" t="str">
        <f t="shared" si="234"/>
        <v/>
      </c>
      <c r="AV91" s="97" t="str">
        <f t="shared" si="235"/>
        <v/>
      </c>
      <c r="AW91" s="97" t="str">
        <f t="shared" si="236"/>
        <v/>
      </c>
      <c r="AX91" s="186" t="str">
        <f t="shared" si="237"/>
        <v/>
      </c>
      <c r="AY91" s="231">
        <f t="shared" si="254"/>
        <v>0</v>
      </c>
      <c r="AZ91" s="69"/>
      <c r="BA91" s="69"/>
      <c r="BB91" s="69"/>
      <c r="BC91" s="69"/>
      <c r="BD91" s="69"/>
      <c r="BE91" s="69"/>
      <c r="BF91" s="69"/>
      <c r="BG91" s="69"/>
    </row>
    <row r="92" spans="1:59" ht="12" hidden="1" customHeight="1" outlineLevel="1" x14ac:dyDescent="0.25">
      <c r="A92" s="65"/>
      <c r="B92" s="101"/>
      <c r="C92" s="115"/>
      <c r="D92" s="283" t="str">
        <f t="shared" si="238"/>
        <v/>
      </c>
      <c r="E92" s="208"/>
      <c r="F92" s="90" t="str">
        <f t="shared" si="225"/>
        <v/>
      </c>
      <c r="G92" s="91"/>
      <c r="H92" s="111"/>
      <c r="I92" s="114"/>
      <c r="J92" s="69" t="str">
        <f t="shared" si="226"/>
        <v/>
      </c>
      <c r="K92" s="104"/>
      <c r="L92" s="95" t="str">
        <f t="shared" si="261"/>
        <v/>
      </c>
      <c r="M92" s="104"/>
      <c r="N92" s="95" t="str">
        <f t="shared" si="262"/>
        <v/>
      </c>
      <c r="O92" s="104"/>
      <c r="P92" s="95" t="str">
        <f t="shared" si="263"/>
        <v/>
      </c>
      <c r="Q92" s="104"/>
      <c r="R92" s="105" t="str">
        <f t="shared" ref="R92" si="315">IF(ISBLANK(Q92),"",SUM(Q92*$E92))</f>
        <v/>
      </c>
      <c r="S92" s="104"/>
      <c r="T92" s="105" t="str">
        <f t="shared" ref="T92" si="316">IF(ISBLANK(S92),"",SUM(S92*$E92))</f>
        <v/>
      </c>
      <c r="U92" s="104"/>
      <c r="V92" s="105" t="str">
        <f t="shared" ref="V92:Z92" si="317">IF(ISBLANK(U92),"",SUM(U92*$E92))</f>
        <v/>
      </c>
      <c r="W92" s="104"/>
      <c r="X92" s="105" t="str">
        <f t="shared" si="242"/>
        <v/>
      </c>
      <c r="Y92" s="104"/>
      <c r="Z92" s="195" t="str">
        <f t="shared" si="317"/>
        <v/>
      </c>
      <c r="AA92" s="199"/>
      <c r="AB92" s="105" t="str">
        <f t="shared" si="243"/>
        <v/>
      </c>
      <c r="AC92" s="104"/>
      <c r="AD92" s="105" t="str">
        <f t="shared" si="243"/>
        <v/>
      </c>
      <c r="AE92" s="104"/>
      <c r="AF92" s="105" t="str">
        <f t="shared" si="244"/>
        <v/>
      </c>
      <c r="AG92" s="69"/>
      <c r="AH92" s="106" t="str">
        <f t="shared" si="245"/>
        <v/>
      </c>
      <c r="AI92" s="97" t="str">
        <f t="shared" si="246"/>
        <v/>
      </c>
      <c r="AJ92" s="97" t="str">
        <f t="shared" si="247"/>
        <v/>
      </c>
      <c r="AK92" s="97" t="str">
        <f t="shared" si="248"/>
        <v/>
      </c>
      <c r="AL92" s="185" t="str">
        <f t="shared" si="249"/>
        <v/>
      </c>
      <c r="AM92" s="185" t="str">
        <f t="shared" si="250"/>
        <v/>
      </c>
      <c r="AN92" s="185" t="str">
        <f t="shared" si="251"/>
        <v/>
      </c>
      <c r="AO92" s="186" t="str">
        <f t="shared" si="252"/>
        <v/>
      </c>
      <c r="AP92" s="69" t="str">
        <f t="shared" si="253"/>
        <v/>
      </c>
      <c r="AQ92" s="107" t="str">
        <f t="shared" si="230"/>
        <v/>
      </c>
      <c r="AR92" s="97" t="str">
        <f t="shared" si="231"/>
        <v/>
      </c>
      <c r="AS92" s="97" t="str">
        <f t="shared" si="232"/>
        <v/>
      </c>
      <c r="AT92" s="97" t="str">
        <f t="shared" si="233"/>
        <v/>
      </c>
      <c r="AU92" s="97" t="str">
        <f t="shared" si="234"/>
        <v/>
      </c>
      <c r="AV92" s="97" t="str">
        <f t="shared" si="235"/>
        <v/>
      </c>
      <c r="AW92" s="97" t="str">
        <f t="shared" si="236"/>
        <v/>
      </c>
      <c r="AX92" s="186" t="str">
        <f t="shared" si="237"/>
        <v/>
      </c>
      <c r="AY92" s="231">
        <f t="shared" si="254"/>
        <v>0</v>
      </c>
      <c r="AZ92" s="69"/>
      <c r="BA92" s="69"/>
      <c r="BB92" s="69"/>
      <c r="BC92" s="69"/>
      <c r="BD92" s="69"/>
      <c r="BE92" s="69"/>
      <c r="BF92" s="69"/>
      <c r="BG92" s="69"/>
    </row>
    <row r="93" spans="1:59" ht="12" hidden="1" customHeight="1" outlineLevel="1" x14ac:dyDescent="0.25">
      <c r="A93" s="65"/>
      <c r="B93" s="101"/>
      <c r="C93" s="115"/>
      <c r="D93" s="283" t="str">
        <f t="shared" si="238"/>
        <v/>
      </c>
      <c r="E93" s="208"/>
      <c r="F93" s="90" t="str">
        <f t="shared" si="225"/>
        <v/>
      </c>
      <c r="G93" s="91"/>
      <c r="H93" s="111"/>
      <c r="I93" s="114"/>
      <c r="J93" s="69" t="str">
        <f t="shared" si="226"/>
        <v/>
      </c>
      <c r="K93" s="104"/>
      <c r="L93" s="95" t="str">
        <f t="shared" si="261"/>
        <v/>
      </c>
      <c r="M93" s="104"/>
      <c r="N93" s="95" t="str">
        <f t="shared" si="262"/>
        <v/>
      </c>
      <c r="O93" s="104"/>
      <c r="P93" s="95" t="str">
        <f t="shared" si="263"/>
        <v/>
      </c>
      <c r="Q93" s="104"/>
      <c r="R93" s="105" t="str">
        <f t="shared" ref="R93" si="318">IF(ISBLANK(Q93),"",SUM(Q93*$E93))</f>
        <v/>
      </c>
      <c r="S93" s="104"/>
      <c r="T93" s="105" t="str">
        <f t="shared" ref="T93" si="319">IF(ISBLANK(S93),"",SUM(S93*$E93))</f>
        <v/>
      </c>
      <c r="U93" s="104"/>
      <c r="V93" s="105" t="str">
        <f t="shared" ref="V93:Z93" si="320">IF(ISBLANK(U93),"",SUM(U93*$E93))</f>
        <v/>
      </c>
      <c r="W93" s="104"/>
      <c r="X93" s="105" t="str">
        <f t="shared" si="242"/>
        <v/>
      </c>
      <c r="Y93" s="104"/>
      <c r="Z93" s="195" t="str">
        <f t="shared" si="320"/>
        <v/>
      </c>
      <c r="AA93" s="199"/>
      <c r="AB93" s="105" t="str">
        <f t="shared" si="243"/>
        <v/>
      </c>
      <c r="AC93" s="104"/>
      <c r="AD93" s="105" t="str">
        <f t="shared" si="243"/>
        <v/>
      </c>
      <c r="AE93" s="104"/>
      <c r="AF93" s="105" t="str">
        <f t="shared" si="244"/>
        <v/>
      </c>
      <c r="AG93" s="69"/>
      <c r="AH93" s="106" t="str">
        <f t="shared" si="245"/>
        <v/>
      </c>
      <c r="AI93" s="97" t="str">
        <f t="shared" si="246"/>
        <v/>
      </c>
      <c r="AJ93" s="97" t="str">
        <f t="shared" si="247"/>
        <v/>
      </c>
      <c r="AK93" s="97" t="str">
        <f t="shared" si="248"/>
        <v/>
      </c>
      <c r="AL93" s="185" t="str">
        <f t="shared" si="249"/>
        <v/>
      </c>
      <c r="AM93" s="185" t="str">
        <f t="shared" si="250"/>
        <v/>
      </c>
      <c r="AN93" s="185" t="str">
        <f t="shared" si="251"/>
        <v/>
      </c>
      <c r="AO93" s="186" t="str">
        <f t="shared" si="252"/>
        <v/>
      </c>
      <c r="AP93" s="69" t="str">
        <f t="shared" si="253"/>
        <v/>
      </c>
      <c r="AQ93" s="107" t="str">
        <f t="shared" si="230"/>
        <v/>
      </c>
      <c r="AR93" s="97" t="str">
        <f t="shared" si="231"/>
        <v/>
      </c>
      <c r="AS93" s="97" t="str">
        <f t="shared" si="232"/>
        <v/>
      </c>
      <c r="AT93" s="97" t="str">
        <f t="shared" si="233"/>
        <v/>
      </c>
      <c r="AU93" s="97" t="str">
        <f t="shared" si="234"/>
        <v/>
      </c>
      <c r="AV93" s="97" t="str">
        <f t="shared" si="235"/>
        <v/>
      </c>
      <c r="AW93" s="97" t="str">
        <f t="shared" si="236"/>
        <v/>
      </c>
      <c r="AX93" s="186" t="str">
        <f t="shared" si="237"/>
        <v/>
      </c>
      <c r="AY93" s="231">
        <f t="shared" si="254"/>
        <v>0</v>
      </c>
      <c r="AZ93" s="69"/>
      <c r="BA93" s="69"/>
      <c r="BB93" s="69"/>
      <c r="BC93" s="69"/>
      <c r="BD93" s="69"/>
      <c r="BE93" s="69"/>
      <c r="BF93" s="69"/>
      <c r="BG93" s="69"/>
    </row>
    <row r="94" spans="1:59" ht="12" hidden="1" customHeight="1" outlineLevel="1" x14ac:dyDescent="0.25">
      <c r="A94" s="65"/>
      <c r="B94" s="101"/>
      <c r="C94" s="115"/>
      <c r="D94" s="283" t="str">
        <f t="shared" si="238"/>
        <v/>
      </c>
      <c r="E94" s="208"/>
      <c r="F94" s="90" t="str">
        <f t="shared" si="225"/>
        <v/>
      </c>
      <c r="G94" s="91"/>
      <c r="H94" s="111"/>
      <c r="I94" s="114"/>
      <c r="J94" s="69" t="str">
        <f t="shared" si="226"/>
        <v/>
      </c>
      <c r="K94" s="104"/>
      <c r="L94" s="95" t="str">
        <f t="shared" si="261"/>
        <v/>
      </c>
      <c r="M94" s="104"/>
      <c r="N94" s="95" t="str">
        <f t="shared" si="262"/>
        <v/>
      </c>
      <c r="O94" s="104"/>
      <c r="P94" s="95" t="str">
        <f t="shared" si="263"/>
        <v/>
      </c>
      <c r="Q94" s="104"/>
      <c r="R94" s="105" t="str">
        <f t="shared" ref="R94" si="321">IF(ISBLANK(Q94),"",SUM(Q94*$E94))</f>
        <v/>
      </c>
      <c r="S94" s="104"/>
      <c r="T94" s="105" t="str">
        <f t="shared" ref="T94" si="322">IF(ISBLANK(S94),"",SUM(S94*$E94))</f>
        <v/>
      </c>
      <c r="U94" s="104"/>
      <c r="V94" s="105" t="str">
        <f t="shared" ref="V94:Z94" si="323">IF(ISBLANK(U94),"",SUM(U94*$E94))</f>
        <v/>
      </c>
      <c r="W94" s="104"/>
      <c r="X94" s="105" t="str">
        <f t="shared" si="242"/>
        <v/>
      </c>
      <c r="Y94" s="104"/>
      <c r="Z94" s="195" t="str">
        <f t="shared" si="323"/>
        <v/>
      </c>
      <c r="AA94" s="199"/>
      <c r="AB94" s="105" t="str">
        <f t="shared" si="243"/>
        <v/>
      </c>
      <c r="AC94" s="104"/>
      <c r="AD94" s="105" t="str">
        <f t="shared" si="243"/>
        <v/>
      </c>
      <c r="AE94" s="104"/>
      <c r="AF94" s="105" t="str">
        <f t="shared" si="244"/>
        <v/>
      </c>
      <c r="AG94" s="69"/>
      <c r="AH94" s="106" t="str">
        <f t="shared" si="245"/>
        <v/>
      </c>
      <c r="AI94" s="97" t="str">
        <f t="shared" si="246"/>
        <v/>
      </c>
      <c r="AJ94" s="97" t="str">
        <f t="shared" si="247"/>
        <v/>
      </c>
      <c r="AK94" s="97" t="str">
        <f t="shared" si="248"/>
        <v/>
      </c>
      <c r="AL94" s="185" t="str">
        <f t="shared" si="249"/>
        <v/>
      </c>
      <c r="AM94" s="185" t="str">
        <f t="shared" si="250"/>
        <v/>
      </c>
      <c r="AN94" s="185" t="str">
        <f t="shared" si="251"/>
        <v/>
      </c>
      <c r="AO94" s="186" t="str">
        <f t="shared" si="252"/>
        <v/>
      </c>
      <c r="AP94" s="69" t="str">
        <f t="shared" si="253"/>
        <v/>
      </c>
      <c r="AQ94" s="107" t="str">
        <f t="shared" si="230"/>
        <v/>
      </c>
      <c r="AR94" s="97" t="str">
        <f t="shared" si="231"/>
        <v/>
      </c>
      <c r="AS94" s="97" t="str">
        <f t="shared" si="232"/>
        <v/>
      </c>
      <c r="AT94" s="97" t="str">
        <f t="shared" si="233"/>
        <v/>
      </c>
      <c r="AU94" s="97" t="str">
        <f t="shared" si="234"/>
        <v/>
      </c>
      <c r="AV94" s="97" t="str">
        <f t="shared" si="235"/>
        <v/>
      </c>
      <c r="AW94" s="97" t="str">
        <f t="shared" si="236"/>
        <v/>
      </c>
      <c r="AX94" s="186" t="str">
        <f t="shared" si="237"/>
        <v/>
      </c>
      <c r="AY94" s="231">
        <f t="shared" si="254"/>
        <v>0</v>
      </c>
      <c r="AZ94" s="69"/>
      <c r="BA94" s="69"/>
      <c r="BB94" s="69"/>
      <c r="BC94" s="69"/>
      <c r="BD94" s="69"/>
      <c r="BE94" s="69"/>
      <c r="BF94" s="69"/>
      <c r="BG94" s="69"/>
    </row>
    <row r="95" spans="1:59" ht="12" hidden="1" customHeight="1" outlineLevel="1" x14ac:dyDescent="0.25">
      <c r="A95" s="65"/>
      <c r="B95" s="101"/>
      <c r="C95" s="115"/>
      <c r="D95" s="283" t="str">
        <f t="shared" si="238"/>
        <v/>
      </c>
      <c r="E95" s="208"/>
      <c r="F95" s="90" t="str">
        <f t="shared" si="225"/>
        <v/>
      </c>
      <c r="G95" s="91"/>
      <c r="H95" s="111"/>
      <c r="I95" s="114"/>
      <c r="J95" s="69" t="str">
        <f t="shared" si="226"/>
        <v/>
      </c>
      <c r="K95" s="104"/>
      <c r="L95" s="95" t="str">
        <f t="shared" si="261"/>
        <v/>
      </c>
      <c r="M95" s="104"/>
      <c r="N95" s="95" t="str">
        <f t="shared" si="262"/>
        <v/>
      </c>
      <c r="O95" s="104"/>
      <c r="P95" s="95" t="str">
        <f t="shared" si="263"/>
        <v/>
      </c>
      <c r="Q95" s="104"/>
      <c r="R95" s="105" t="str">
        <f t="shared" ref="R95" si="324">IF(ISBLANK(Q95),"",SUM(Q95*$E95))</f>
        <v/>
      </c>
      <c r="S95" s="104"/>
      <c r="T95" s="105" t="str">
        <f t="shared" ref="T95" si="325">IF(ISBLANK(S95),"",SUM(S95*$E95))</f>
        <v/>
      </c>
      <c r="U95" s="104"/>
      <c r="V95" s="105" t="str">
        <f t="shared" ref="V95:Z95" si="326">IF(ISBLANK(U95),"",SUM(U95*$E95))</f>
        <v/>
      </c>
      <c r="W95" s="104"/>
      <c r="X95" s="105" t="str">
        <f t="shared" si="242"/>
        <v/>
      </c>
      <c r="Y95" s="104"/>
      <c r="Z95" s="195" t="str">
        <f t="shared" si="326"/>
        <v/>
      </c>
      <c r="AA95" s="199"/>
      <c r="AB95" s="105" t="str">
        <f t="shared" si="243"/>
        <v/>
      </c>
      <c r="AC95" s="104"/>
      <c r="AD95" s="105" t="str">
        <f t="shared" si="243"/>
        <v/>
      </c>
      <c r="AE95" s="104"/>
      <c r="AF95" s="105" t="str">
        <f t="shared" si="244"/>
        <v/>
      </c>
      <c r="AG95" s="69"/>
      <c r="AH95" s="106" t="str">
        <f t="shared" si="245"/>
        <v/>
      </c>
      <c r="AI95" s="97" t="str">
        <f t="shared" si="246"/>
        <v/>
      </c>
      <c r="AJ95" s="97" t="str">
        <f t="shared" si="247"/>
        <v/>
      </c>
      <c r="AK95" s="97" t="str">
        <f t="shared" si="248"/>
        <v/>
      </c>
      <c r="AL95" s="185" t="str">
        <f t="shared" si="249"/>
        <v/>
      </c>
      <c r="AM95" s="185" t="str">
        <f t="shared" si="250"/>
        <v/>
      </c>
      <c r="AN95" s="185" t="str">
        <f t="shared" si="251"/>
        <v/>
      </c>
      <c r="AO95" s="186" t="str">
        <f t="shared" si="252"/>
        <v/>
      </c>
      <c r="AP95" s="69" t="str">
        <f t="shared" si="253"/>
        <v/>
      </c>
      <c r="AQ95" s="107" t="str">
        <f t="shared" si="230"/>
        <v/>
      </c>
      <c r="AR95" s="97" t="str">
        <f t="shared" si="231"/>
        <v/>
      </c>
      <c r="AS95" s="97" t="str">
        <f t="shared" si="232"/>
        <v/>
      </c>
      <c r="AT95" s="97" t="str">
        <f t="shared" si="233"/>
        <v/>
      </c>
      <c r="AU95" s="97" t="str">
        <f t="shared" si="234"/>
        <v/>
      </c>
      <c r="AV95" s="97" t="str">
        <f t="shared" si="235"/>
        <v/>
      </c>
      <c r="AW95" s="97" t="str">
        <f t="shared" si="236"/>
        <v/>
      </c>
      <c r="AX95" s="186" t="str">
        <f t="shared" si="237"/>
        <v/>
      </c>
      <c r="AY95" s="231">
        <f t="shared" si="254"/>
        <v>0</v>
      </c>
      <c r="AZ95" s="69"/>
      <c r="BA95" s="69"/>
      <c r="BB95" s="69"/>
      <c r="BC95" s="69"/>
      <c r="BD95" s="69"/>
      <c r="BE95" s="69"/>
      <c r="BF95" s="69"/>
      <c r="BG95" s="69"/>
    </row>
    <row r="96" spans="1:59" ht="12" hidden="1" customHeight="1" outlineLevel="1" x14ac:dyDescent="0.25">
      <c r="A96" s="65"/>
      <c r="B96" s="101"/>
      <c r="C96" s="89"/>
      <c r="D96" s="283" t="str">
        <f t="shared" si="238"/>
        <v/>
      </c>
      <c r="E96" s="208"/>
      <c r="F96" s="90" t="str">
        <f t="shared" si="225"/>
        <v/>
      </c>
      <c r="G96" s="91"/>
      <c r="H96" s="111"/>
      <c r="I96" s="114"/>
      <c r="J96" s="69" t="str">
        <f t="shared" si="226"/>
        <v/>
      </c>
      <c r="K96" s="104"/>
      <c r="L96" s="95" t="str">
        <f t="shared" si="261"/>
        <v/>
      </c>
      <c r="M96" s="104"/>
      <c r="N96" s="95" t="str">
        <f t="shared" si="262"/>
        <v/>
      </c>
      <c r="O96" s="104"/>
      <c r="P96" s="95" t="str">
        <f t="shared" si="263"/>
        <v/>
      </c>
      <c r="Q96" s="104"/>
      <c r="R96" s="105" t="str">
        <f t="shared" ref="R96" si="327">IF(ISBLANK(Q96),"",SUM(Q96*$E96))</f>
        <v/>
      </c>
      <c r="S96" s="104"/>
      <c r="T96" s="105" t="str">
        <f t="shared" ref="T96" si="328">IF(ISBLANK(S96),"",SUM(S96*$E96))</f>
        <v/>
      </c>
      <c r="U96" s="104"/>
      <c r="V96" s="105" t="str">
        <f t="shared" ref="V96:Z96" si="329">IF(ISBLANK(U96),"",SUM(U96*$E96))</f>
        <v/>
      </c>
      <c r="W96" s="104"/>
      <c r="X96" s="105" t="str">
        <f t="shared" si="242"/>
        <v/>
      </c>
      <c r="Y96" s="104"/>
      <c r="Z96" s="195" t="str">
        <f t="shared" si="329"/>
        <v/>
      </c>
      <c r="AA96" s="199"/>
      <c r="AB96" s="105" t="str">
        <f t="shared" si="243"/>
        <v/>
      </c>
      <c r="AC96" s="104"/>
      <c r="AD96" s="105" t="str">
        <f t="shared" si="243"/>
        <v/>
      </c>
      <c r="AE96" s="104"/>
      <c r="AF96" s="105" t="str">
        <f t="shared" si="244"/>
        <v/>
      </c>
      <c r="AG96" s="69"/>
      <c r="AH96" s="106" t="str">
        <f t="shared" si="245"/>
        <v/>
      </c>
      <c r="AI96" s="97" t="str">
        <f t="shared" si="246"/>
        <v/>
      </c>
      <c r="AJ96" s="97" t="str">
        <f t="shared" si="247"/>
        <v/>
      </c>
      <c r="AK96" s="97" t="str">
        <f t="shared" si="248"/>
        <v/>
      </c>
      <c r="AL96" s="185" t="str">
        <f t="shared" si="249"/>
        <v/>
      </c>
      <c r="AM96" s="185" t="str">
        <f t="shared" si="250"/>
        <v/>
      </c>
      <c r="AN96" s="185" t="str">
        <f t="shared" si="251"/>
        <v/>
      </c>
      <c r="AO96" s="186" t="str">
        <f t="shared" si="252"/>
        <v/>
      </c>
      <c r="AP96" s="69" t="str">
        <f t="shared" si="253"/>
        <v/>
      </c>
      <c r="AQ96" s="107" t="str">
        <f t="shared" si="230"/>
        <v/>
      </c>
      <c r="AR96" s="97" t="str">
        <f t="shared" si="231"/>
        <v/>
      </c>
      <c r="AS96" s="97" t="str">
        <f t="shared" si="232"/>
        <v/>
      </c>
      <c r="AT96" s="97" t="str">
        <f t="shared" si="233"/>
        <v/>
      </c>
      <c r="AU96" s="97" t="str">
        <f t="shared" si="234"/>
        <v/>
      </c>
      <c r="AV96" s="97" t="str">
        <f t="shared" si="235"/>
        <v/>
      </c>
      <c r="AW96" s="97" t="str">
        <f t="shared" si="236"/>
        <v/>
      </c>
      <c r="AX96" s="186" t="str">
        <f t="shared" si="237"/>
        <v/>
      </c>
      <c r="AY96" s="231">
        <f t="shared" si="254"/>
        <v>0</v>
      </c>
      <c r="AZ96" s="69"/>
      <c r="BA96" s="69"/>
      <c r="BB96" s="69"/>
      <c r="BC96" s="69"/>
      <c r="BD96" s="69"/>
      <c r="BE96" s="69"/>
      <c r="BF96" s="69"/>
      <c r="BG96" s="69"/>
    </row>
    <row r="97" spans="1:72" ht="12" hidden="1" customHeight="1" outlineLevel="1" x14ac:dyDescent="0.25">
      <c r="A97" s="65"/>
      <c r="B97" s="101"/>
      <c r="C97" s="89"/>
      <c r="D97" s="283" t="str">
        <f t="shared" si="238"/>
        <v/>
      </c>
      <c r="E97" s="204"/>
      <c r="F97" s="90" t="str">
        <f t="shared" si="225"/>
        <v/>
      </c>
      <c r="G97" s="91"/>
      <c r="H97" s="111"/>
      <c r="I97" s="114"/>
      <c r="J97" s="69" t="str">
        <f t="shared" si="226"/>
        <v/>
      </c>
      <c r="K97" s="104"/>
      <c r="L97" s="95" t="str">
        <f t="shared" si="261"/>
        <v/>
      </c>
      <c r="M97" s="104"/>
      <c r="N97" s="95" t="str">
        <f t="shared" si="262"/>
        <v/>
      </c>
      <c r="O97" s="104"/>
      <c r="P97" s="95" t="str">
        <f t="shared" si="263"/>
        <v/>
      </c>
      <c r="Q97" s="104"/>
      <c r="R97" s="105" t="str">
        <f t="shared" ref="R97" si="330">IF(ISBLANK(Q97),"",SUM(Q97*$E97))</f>
        <v/>
      </c>
      <c r="S97" s="104"/>
      <c r="T97" s="105" t="str">
        <f t="shared" ref="T97" si="331">IF(ISBLANK(S97),"",SUM(S97*$E97))</f>
        <v/>
      </c>
      <c r="U97" s="104"/>
      <c r="V97" s="105" t="str">
        <f t="shared" ref="V97:Z97" si="332">IF(ISBLANK(U97),"",SUM(U97*$E97))</f>
        <v/>
      </c>
      <c r="W97" s="104"/>
      <c r="X97" s="105" t="str">
        <f t="shared" si="242"/>
        <v/>
      </c>
      <c r="Y97" s="104"/>
      <c r="Z97" s="195" t="str">
        <f t="shared" si="332"/>
        <v/>
      </c>
      <c r="AA97" s="199"/>
      <c r="AB97" s="105" t="str">
        <f t="shared" si="243"/>
        <v/>
      </c>
      <c r="AC97" s="104"/>
      <c r="AD97" s="105" t="str">
        <f t="shared" si="243"/>
        <v/>
      </c>
      <c r="AE97" s="104"/>
      <c r="AF97" s="105" t="str">
        <f t="shared" si="244"/>
        <v/>
      </c>
      <c r="AG97" s="69"/>
      <c r="AH97" s="106" t="str">
        <f t="shared" si="245"/>
        <v/>
      </c>
      <c r="AI97" s="97" t="str">
        <f t="shared" si="246"/>
        <v/>
      </c>
      <c r="AJ97" s="97" t="str">
        <f t="shared" si="247"/>
        <v/>
      </c>
      <c r="AK97" s="97" t="str">
        <f t="shared" si="248"/>
        <v/>
      </c>
      <c r="AL97" s="185" t="str">
        <f t="shared" si="249"/>
        <v/>
      </c>
      <c r="AM97" s="185" t="str">
        <f t="shared" si="250"/>
        <v/>
      </c>
      <c r="AN97" s="185" t="str">
        <f t="shared" si="251"/>
        <v/>
      </c>
      <c r="AO97" s="186" t="str">
        <f t="shared" si="252"/>
        <v/>
      </c>
      <c r="AP97" s="69" t="str">
        <f t="shared" si="253"/>
        <v/>
      </c>
      <c r="AQ97" s="107" t="str">
        <f t="shared" si="230"/>
        <v/>
      </c>
      <c r="AR97" s="97" t="str">
        <f t="shared" si="231"/>
        <v/>
      </c>
      <c r="AS97" s="97" t="str">
        <f t="shared" si="232"/>
        <v/>
      </c>
      <c r="AT97" s="97" t="str">
        <f t="shared" si="233"/>
        <v/>
      </c>
      <c r="AU97" s="97" t="str">
        <f t="shared" si="234"/>
        <v/>
      </c>
      <c r="AV97" s="97" t="str">
        <f t="shared" si="235"/>
        <v/>
      </c>
      <c r="AW97" s="97" t="str">
        <f t="shared" si="236"/>
        <v/>
      </c>
      <c r="AX97" s="186" t="str">
        <f t="shared" si="237"/>
        <v/>
      </c>
      <c r="AY97" s="231">
        <f t="shared" si="254"/>
        <v>0</v>
      </c>
      <c r="AZ97" s="69"/>
      <c r="BA97" s="69"/>
      <c r="BB97" s="69"/>
      <c r="BC97" s="69"/>
      <c r="BD97" s="69"/>
      <c r="BE97" s="69"/>
      <c r="BF97" s="69"/>
      <c r="BG97" s="69"/>
    </row>
    <row r="98" spans="1:72" ht="12" hidden="1" customHeight="1" outlineLevel="1" x14ac:dyDescent="0.25">
      <c r="A98" s="65"/>
      <c r="B98" s="101"/>
      <c r="C98" s="89"/>
      <c r="D98" s="283" t="str">
        <f t="shared" si="238"/>
        <v/>
      </c>
      <c r="E98" s="208"/>
      <c r="F98" s="90" t="str">
        <f>IF(OR(SUM(D98)=0,SUM(E98)=0),"",SUM(D98*E98))</f>
        <v/>
      </c>
      <c r="G98" s="91"/>
      <c r="H98" s="111"/>
      <c r="I98" s="114"/>
      <c r="J98" s="69" t="str">
        <f t="shared" si="226"/>
        <v/>
      </c>
      <c r="K98" s="104"/>
      <c r="L98" s="95" t="str">
        <f t="shared" si="261"/>
        <v/>
      </c>
      <c r="M98" s="104"/>
      <c r="N98" s="95" t="str">
        <f t="shared" si="262"/>
        <v/>
      </c>
      <c r="O98" s="104"/>
      <c r="P98" s="95" t="str">
        <f t="shared" si="263"/>
        <v/>
      </c>
      <c r="Q98" s="104"/>
      <c r="R98" s="105" t="str">
        <f t="shared" ref="R98" si="333">IF(ISBLANK(Q98),"",SUM(Q98*$E98))</f>
        <v/>
      </c>
      <c r="S98" s="104"/>
      <c r="T98" s="105" t="str">
        <f t="shared" ref="T98" si="334">IF(ISBLANK(S98),"",SUM(S98*$E98))</f>
        <v/>
      </c>
      <c r="U98" s="104"/>
      <c r="V98" s="105" t="str">
        <f t="shared" ref="V98:Z98" si="335">IF(ISBLANK(U98),"",SUM(U98*$E98))</f>
        <v/>
      </c>
      <c r="W98" s="104"/>
      <c r="X98" s="105" t="str">
        <f t="shared" si="242"/>
        <v/>
      </c>
      <c r="Y98" s="104"/>
      <c r="Z98" s="195" t="str">
        <f t="shared" si="335"/>
        <v/>
      </c>
      <c r="AA98" s="199"/>
      <c r="AB98" s="105" t="str">
        <f t="shared" si="243"/>
        <v/>
      </c>
      <c r="AC98" s="104"/>
      <c r="AD98" s="105" t="str">
        <f t="shared" si="243"/>
        <v/>
      </c>
      <c r="AE98" s="104"/>
      <c r="AF98" s="105" t="str">
        <f t="shared" si="244"/>
        <v/>
      </c>
      <c r="AG98" s="69"/>
      <c r="AH98" s="106" t="str">
        <f t="shared" si="245"/>
        <v/>
      </c>
      <c r="AI98" s="97" t="str">
        <f t="shared" si="246"/>
        <v/>
      </c>
      <c r="AJ98" s="97" t="str">
        <f t="shared" si="247"/>
        <v/>
      </c>
      <c r="AK98" s="97" t="str">
        <f t="shared" si="248"/>
        <v/>
      </c>
      <c r="AL98" s="185" t="str">
        <f t="shared" si="249"/>
        <v/>
      </c>
      <c r="AM98" s="185" t="str">
        <f t="shared" si="250"/>
        <v/>
      </c>
      <c r="AN98" s="185" t="str">
        <f t="shared" si="251"/>
        <v/>
      </c>
      <c r="AO98" s="186" t="str">
        <f t="shared" si="252"/>
        <v/>
      </c>
      <c r="AP98" s="69" t="str">
        <f t="shared" si="253"/>
        <v/>
      </c>
      <c r="AQ98" s="107" t="str">
        <f t="shared" si="230"/>
        <v/>
      </c>
      <c r="AR98" s="97" t="str">
        <f t="shared" si="231"/>
        <v/>
      </c>
      <c r="AS98" s="97" t="str">
        <f t="shared" si="232"/>
        <v/>
      </c>
      <c r="AT98" s="97" t="str">
        <f t="shared" si="233"/>
        <v/>
      </c>
      <c r="AU98" s="97" t="str">
        <f t="shared" si="234"/>
        <v/>
      </c>
      <c r="AV98" s="97" t="str">
        <f t="shared" si="235"/>
        <v/>
      </c>
      <c r="AW98" s="97" t="str">
        <f t="shared" si="236"/>
        <v/>
      </c>
      <c r="AX98" s="186" t="str">
        <f t="shared" si="237"/>
        <v/>
      </c>
      <c r="AY98" s="231">
        <f t="shared" si="254"/>
        <v>0</v>
      </c>
      <c r="AZ98" s="69"/>
      <c r="BA98" s="69"/>
      <c r="BB98" s="69"/>
      <c r="BC98" s="69"/>
      <c r="BD98" s="69"/>
      <c r="BE98" s="69"/>
      <c r="BF98" s="69"/>
      <c r="BG98" s="69"/>
    </row>
    <row r="99" spans="1:72" ht="12" hidden="1" customHeight="1" outlineLevel="1" x14ac:dyDescent="0.25">
      <c r="A99" s="65"/>
      <c r="B99" s="101"/>
      <c r="C99" s="89"/>
      <c r="D99" s="283" t="str">
        <f t="shared" si="238"/>
        <v/>
      </c>
      <c r="E99" s="208"/>
      <c r="F99" s="90" t="str">
        <f t="shared" ref="F99:F106" si="336">IF(OR(SUM(D99)=0,SUM(E99)=0),"",SUM(D99*E99))</f>
        <v/>
      </c>
      <c r="G99" s="91"/>
      <c r="H99" s="111"/>
      <c r="I99" s="114"/>
      <c r="J99" s="69" t="str">
        <f t="shared" si="226"/>
        <v/>
      </c>
      <c r="K99" s="104"/>
      <c r="L99" s="95" t="str">
        <f t="shared" si="261"/>
        <v/>
      </c>
      <c r="M99" s="104"/>
      <c r="N99" s="95" t="str">
        <f t="shared" si="262"/>
        <v/>
      </c>
      <c r="O99" s="104"/>
      <c r="P99" s="95" t="str">
        <f t="shared" si="263"/>
        <v/>
      </c>
      <c r="Q99" s="104"/>
      <c r="R99" s="105" t="str">
        <f t="shared" ref="R99" si="337">IF(ISBLANK(Q99),"",SUM(Q99*$E99))</f>
        <v/>
      </c>
      <c r="S99" s="104"/>
      <c r="T99" s="105" t="str">
        <f t="shared" ref="T99" si="338">IF(ISBLANK(S99),"",SUM(S99*$E99))</f>
        <v/>
      </c>
      <c r="U99" s="104"/>
      <c r="V99" s="105" t="str">
        <f t="shared" ref="V99:Z99" si="339">IF(ISBLANK(U99),"",SUM(U99*$E99))</f>
        <v/>
      </c>
      <c r="W99" s="104"/>
      <c r="X99" s="105" t="str">
        <f t="shared" si="242"/>
        <v/>
      </c>
      <c r="Y99" s="104"/>
      <c r="Z99" s="195" t="str">
        <f t="shared" si="339"/>
        <v/>
      </c>
      <c r="AA99" s="199"/>
      <c r="AB99" s="105" t="str">
        <f t="shared" si="243"/>
        <v/>
      </c>
      <c r="AC99" s="104"/>
      <c r="AD99" s="105" t="str">
        <f t="shared" si="243"/>
        <v/>
      </c>
      <c r="AE99" s="104"/>
      <c r="AF99" s="105" t="str">
        <f t="shared" si="244"/>
        <v/>
      </c>
      <c r="AG99" s="69"/>
      <c r="AH99" s="106" t="str">
        <f t="shared" si="245"/>
        <v/>
      </c>
      <c r="AI99" s="97" t="str">
        <f t="shared" si="246"/>
        <v/>
      </c>
      <c r="AJ99" s="97" t="str">
        <f t="shared" si="247"/>
        <v/>
      </c>
      <c r="AK99" s="97" t="str">
        <f t="shared" si="248"/>
        <v/>
      </c>
      <c r="AL99" s="185" t="str">
        <f t="shared" si="249"/>
        <v/>
      </c>
      <c r="AM99" s="185" t="str">
        <f t="shared" si="250"/>
        <v/>
      </c>
      <c r="AN99" s="185" t="str">
        <f t="shared" si="251"/>
        <v/>
      </c>
      <c r="AO99" s="186" t="str">
        <f t="shared" si="252"/>
        <v/>
      </c>
      <c r="AP99" s="69" t="str">
        <f t="shared" si="253"/>
        <v/>
      </c>
      <c r="AQ99" s="107" t="str">
        <f t="shared" si="230"/>
        <v/>
      </c>
      <c r="AR99" s="97" t="str">
        <f t="shared" si="231"/>
        <v/>
      </c>
      <c r="AS99" s="97" t="str">
        <f t="shared" si="232"/>
        <v/>
      </c>
      <c r="AT99" s="97" t="str">
        <f t="shared" si="233"/>
        <v/>
      </c>
      <c r="AU99" s="97" t="str">
        <f t="shared" si="234"/>
        <v/>
      </c>
      <c r="AV99" s="97" t="str">
        <f t="shared" si="235"/>
        <v/>
      </c>
      <c r="AW99" s="97" t="str">
        <f t="shared" si="236"/>
        <v/>
      </c>
      <c r="AX99" s="186" t="str">
        <f t="shared" si="237"/>
        <v/>
      </c>
      <c r="AY99" s="231">
        <f t="shared" si="254"/>
        <v>0</v>
      </c>
      <c r="AZ99" s="69"/>
      <c r="BA99" s="69"/>
      <c r="BB99" s="69"/>
      <c r="BC99" s="69"/>
      <c r="BD99" s="69"/>
      <c r="BE99" s="69"/>
      <c r="BF99" s="69"/>
      <c r="BG99" s="69"/>
    </row>
    <row r="100" spans="1:72" ht="12" hidden="1" customHeight="1" outlineLevel="1" x14ac:dyDescent="0.25">
      <c r="A100" s="65"/>
      <c r="B100" s="101"/>
      <c r="C100" s="89"/>
      <c r="D100" s="283" t="str">
        <f t="shared" si="238"/>
        <v/>
      </c>
      <c r="E100" s="208"/>
      <c r="F100" s="90" t="str">
        <f t="shared" si="336"/>
        <v/>
      </c>
      <c r="G100" s="91"/>
      <c r="H100" s="111"/>
      <c r="I100" s="114"/>
      <c r="J100" s="69" t="str">
        <f t="shared" si="226"/>
        <v/>
      </c>
      <c r="K100" s="104"/>
      <c r="L100" s="95" t="str">
        <f t="shared" si="261"/>
        <v/>
      </c>
      <c r="M100" s="104"/>
      <c r="N100" s="95" t="str">
        <f t="shared" si="262"/>
        <v/>
      </c>
      <c r="O100" s="104"/>
      <c r="P100" s="95" t="str">
        <f t="shared" si="263"/>
        <v/>
      </c>
      <c r="Q100" s="104"/>
      <c r="R100" s="105" t="str">
        <f t="shared" ref="R100" si="340">IF(ISBLANK(Q100),"",SUM(Q100*$E100))</f>
        <v/>
      </c>
      <c r="S100" s="104"/>
      <c r="T100" s="105" t="str">
        <f t="shared" ref="T100" si="341">IF(ISBLANK(S100),"",SUM(S100*$E100))</f>
        <v/>
      </c>
      <c r="U100" s="104"/>
      <c r="V100" s="105" t="str">
        <f t="shared" ref="V100:Z100" si="342">IF(ISBLANK(U100),"",SUM(U100*$E100))</f>
        <v/>
      </c>
      <c r="W100" s="104"/>
      <c r="X100" s="105" t="str">
        <f t="shared" si="242"/>
        <v/>
      </c>
      <c r="Y100" s="104"/>
      <c r="Z100" s="195" t="str">
        <f t="shared" si="342"/>
        <v/>
      </c>
      <c r="AA100" s="199"/>
      <c r="AB100" s="105" t="str">
        <f t="shared" si="243"/>
        <v/>
      </c>
      <c r="AC100" s="104"/>
      <c r="AD100" s="105" t="str">
        <f t="shared" si="243"/>
        <v/>
      </c>
      <c r="AE100" s="104"/>
      <c r="AF100" s="105" t="str">
        <f t="shared" si="244"/>
        <v/>
      </c>
      <c r="AG100" s="69"/>
      <c r="AH100" s="106" t="str">
        <f t="shared" si="245"/>
        <v/>
      </c>
      <c r="AI100" s="97" t="str">
        <f t="shared" si="246"/>
        <v/>
      </c>
      <c r="AJ100" s="97" t="str">
        <f t="shared" si="247"/>
        <v/>
      </c>
      <c r="AK100" s="97" t="str">
        <f t="shared" si="248"/>
        <v/>
      </c>
      <c r="AL100" s="185" t="str">
        <f t="shared" si="249"/>
        <v/>
      </c>
      <c r="AM100" s="185" t="str">
        <f t="shared" si="250"/>
        <v/>
      </c>
      <c r="AN100" s="185" t="str">
        <f t="shared" si="251"/>
        <v/>
      </c>
      <c r="AO100" s="186" t="str">
        <f t="shared" si="252"/>
        <v/>
      </c>
      <c r="AP100" s="69" t="str">
        <f t="shared" si="253"/>
        <v/>
      </c>
      <c r="AQ100" s="107" t="str">
        <f t="shared" si="230"/>
        <v/>
      </c>
      <c r="AR100" s="97" t="str">
        <f t="shared" si="231"/>
        <v/>
      </c>
      <c r="AS100" s="97" t="str">
        <f t="shared" si="232"/>
        <v/>
      </c>
      <c r="AT100" s="97" t="str">
        <f t="shared" si="233"/>
        <v/>
      </c>
      <c r="AU100" s="97" t="str">
        <f t="shared" si="234"/>
        <v/>
      </c>
      <c r="AV100" s="97" t="str">
        <f t="shared" si="235"/>
        <v/>
      </c>
      <c r="AW100" s="97" t="str">
        <f t="shared" si="236"/>
        <v/>
      </c>
      <c r="AX100" s="186" t="str">
        <f t="shared" si="237"/>
        <v/>
      </c>
      <c r="AY100" s="231">
        <f t="shared" si="254"/>
        <v>0</v>
      </c>
      <c r="AZ100" s="69"/>
      <c r="BA100" s="69"/>
      <c r="BB100" s="69"/>
      <c r="BC100" s="69"/>
      <c r="BD100" s="69"/>
      <c r="BE100" s="69"/>
      <c r="BF100" s="69"/>
      <c r="BG100" s="69"/>
    </row>
    <row r="101" spans="1:72" ht="12" hidden="1" customHeight="1" outlineLevel="1" x14ac:dyDescent="0.25">
      <c r="A101" s="65"/>
      <c r="B101" s="101"/>
      <c r="C101" s="89"/>
      <c r="D101" s="283" t="str">
        <f t="shared" si="238"/>
        <v/>
      </c>
      <c r="E101" s="208"/>
      <c r="F101" s="90" t="str">
        <f t="shared" si="336"/>
        <v/>
      </c>
      <c r="G101" s="91"/>
      <c r="H101" s="111"/>
      <c r="I101" s="114"/>
      <c r="J101" s="69" t="str">
        <f t="shared" si="226"/>
        <v/>
      </c>
      <c r="K101" s="104"/>
      <c r="L101" s="95" t="str">
        <f t="shared" si="261"/>
        <v/>
      </c>
      <c r="M101" s="104"/>
      <c r="N101" s="95" t="str">
        <f t="shared" si="262"/>
        <v/>
      </c>
      <c r="O101" s="104"/>
      <c r="P101" s="95" t="str">
        <f t="shared" si="263"/>
        <v/>
      </c>
      <c r="Q101" s="104"/>
      <c r="R101" s="105" t="str">
        <f t="shared" ref="R101" si="343">IF(ISBLANK(Q101),"",SUM(Q101*$E101))</f>
        <v/>
      </c>
      <c r="S101" s="104"/>
      <c r="T101" s="105" t="str">
        <f t="shared" ref="T101" si="344">IF(ISBLANK(S101),"",SUM(S101*$E101))</f>
        <v/>
      </c>
      <c r="U101" s="104"/>
      <c r="V101" s="105" t="str">
        <f t="shared" ref="V101:Z101" si="345">IF(ISBLANK(U101),"",SUM(U101*$E101))</f>
        <v/>
      </c>
      <c r="W101" s="104"/>
      <c r="X101" s="105" t="str">
        <f t="shared" si="242"/>
        <v/>
      </c>
      <c r="Y101" s="104"/>
      <c r="Z101" s="195" t="str">
        <f t="shared" si="345"/>
        <v/>
      </c>
      <c r="AA101" s="199"/>
      <c r="AB101" s="105" t="str">
        <f t="shared" si="243"/>
        <v/>
      </c>
      <c r="AC101" s="104"/>
      <c r="AD101" s="105" t="str">
        <f t="shared" si="243"/>
        <v/>
      </c>
      <c r="AE101" s="104"/>
      <c r="AF101" s="105" t="str">
        <f t="shared" si="244"/>
        <v/>
      </c>
      <c r="AG101" s="69"/>
      <c r="AH101" s="106" t="str">
        <f t="shared" si="245"/>
        <v/>
      </c>
      <c r="AI101" s="97" t="str">
        <f t="shared" si="246"/>
        <v/>
      </c>
      <c r="AJ101" s="97" t="str">
        <f t="shared" si="247"/>
        <v/>
      </c>
      <c r="AK101" s="97" t="str">
        <f t="shared" si="248"/>
        <v/>
      </c>
      <c r="AL101" s="185" t="str">
        <f t="shared" si="249"/>
        <v/>
      </c>
      <c r="AM101" s="185" t="str">
        <f t="shared" si="250"/>
        <v/>
      </c>
      <c r="AN101" s="185" t="str">
        <f t="shared" si="251"/>
        <v/>
      </c>
      <c r="AO101" s="186" t="str">
        <f t="shared" si="252"/>
        <v/>
      </c>
      <c r="AP101" s="69" t="str">
        <f t="shared" si="253"/>
        <v/>
      </c>
      <c r="AQ101" s="107" t="str">
        <f t="shared" si="230"/>
        <v/>
      </c>
      <c r="AR101" s="97" t="str">
        <f t="shared" si="231"/>
        <v/>
      </c>
      <c r="AS101" s="97" t="str">
        <f t="shared" si="232"/>
        <v/>
      </c>
      <c r="AT101" s="97" t="str">
        <f t="shared" si="233"/>
        <v/>
      </c>
      <c r="AU101" s="97" t="str">
        <f t="shared" si="234"/>
        <v/>
      </c>
      <c r="AV101" s="97" t="str">
        <f t="shared" si="235"/>
        <v/>
      </c>
      <c r="AW101" s="97" t="str">
        <f t="shared" si="236"/>
        <v/>
      </c>
      <c r="AX101" s="186" t="str">
        <f t="shared" si="237"/>
        <v/>
      </c>
      <c r="AY101" s="231">
        <f t="shared" si="254"/>
        <v>0</v>
      </c>
      <c r="AZ101" s="69"/>
      <c r="BA101" s="69"/>
      <c r="BB101" s="69"/>
      <c r="BC101" s="69"/>
      <c r="BD101" s="69"/>
      <c r="BE101" s="69"/>
      <c r="BF101" s="69"/>
      <c r="BG101" s="69"/>
    </row>
    <row r="102" spans="1:72" ht="12" hidden="1" customHeight="1" outlineLevel="1" x14ac:dyDescent="0.25">
      <c r="A102" s="65"/>
      <c r="B102" s="101"/>
      <c r="C102" s="89"/>
      <c r="D102" s="283" t="str">
        <f t="shared" si="238"/>
        <v/>
      </c>
      <c r="E102" s="208"/>
      <c r="F102" s="90" t="str">
        <f t="shared" si="336"/>
        <v/>
      </c>
      <c r="G102" s="91"/>
      <c r="H102" s="111"/>
      <c r="I102" s="114"/>
      <c r="J102" s="69" t="str">
        <f t="shared" si="226"/>
        <v/>
      </c>
      <c r="K102" s="104"/>
      <c r="L102" s="95" t="str">
        <f t="shared" si="261"/>
        <v/>
      </c>
      <c r="M102" s="104"/>
      <c r="N102" s="95" t="str">
        <f t="shared" si="262"/>
        <v/>
      </c>
      <c r="O102" s="104"/>
      <c r="P102" s="95" t="str">
        <f t="shared" si="263"/>
        <v/>
      </c>
      <c r="Q102" s="104"/>
      <c r="R102" s="105" t="str">
        <f t="shared" ref="R102" si="346">IF(ISBLANK(Q102),"",SUM(Q102*$E102))</f>
        <v/>
      </c>
      <c r="S102" s="104"/>
      <c r="T102" s="105" t="str">
        <f t="shared" ref="T102" si="347">IF(ISBLANK(S102),"",SUM(S102*$E102))</f>
        <v/>
      </c>
      <c r="U102" s="104"/>
      <c r="V102" s="105" t="str">
        <f t="shared" ref="V102:Z102" si="348">IF(ISBLANK(U102),"",SUM(U102*$E102))</f>
        <v/>
      </c>
      <c r="W102" s="104"/>
      <c r="X102" s="105" t="str">
        <f t="shared" si="242"/>
        <v/>
      </c>
      <c r="Y102" s="104"/>
      <c r="Z102" s="195" t="str">
        <f t="shared" si="348"/>
        <v/>
      </c>
      <c r="AA102" s="199"/>
      <c r="AB102" s="105" t="str">
        <f t="shared" si="243"/>
        <v/>
      </c>
      <c r="AC102" s="104"/>
      <c r="AD102" s="105" t="str">
        <f t="shared" si="243"/>
        <v/>
      </c>
      <c r="AE102" s="104"/>
      <c r="AF102" s="105" t="str">
        <f t="shared" si="244"/>
        <v/>
      </c>
      <c r="AG102" s="69"/>
      <c r="AH102" s="106" t="str">
        <f t="shared" si="245"/>
        <v/>
      </c>
      <c r="AI102" s="97" t="str">
        <f t="shared" si="246"/>
        <v/>
      </c>
      <c r="AJ102" s="97" t="str">
        <f t="shared" si="247"/>
        <v/>
      </c>
      <c r="AK102" s="97" t="str">
        <f t="shared" si="248"/>
        <v/>
      </c>
      <c r="AL102" s="185" t="str">
        <f t="shared" si="249"/>
        <v/>
      </c>
      <c r="AM102" s="185" t="str">
        <f t="shared" si="250"/>
        <v/>
      </c>
      <c r="AN102" s="185" t="str">
        <f t="shared" si="251"/>
        <v/>
      </c>
      <c r="AO102" s="186" t="str">
        <f t="shared" si="252"/>
        <v/>
      </c>
      <c r="AP102" s="69" t="str">
        <f t="shared" si="253"/>
        <v/>
      </c>
      <c r="AQ102" s="107" t="str">
        <f t="shared" si="230"/>
        <v/>
      </c>
      <c r="AR102" s="97" t="str">
        <f t="shared" si="231"/>
        <v/>
      </c>
      <c r="AS102" s="97" t="str">
        <f t="shared" si="232"/>
        <v/>
      </c>
      <c r="AT102" s="97" t="str">
        <f t="shared" si="233"/>
        <v/>
      </c>
      <c r="AU102" s="97" t="str">
        <f t="shared" si="234"/>
        <v/>
      </c>
      <c r="AV102" s="97" t="str">
        <f t="shared" si="235"/>
        <v/>
      </c>
      <c r="AW102" s="97" t="str">
        <f t="shared" si="236"/>
        <v/>
      </c>
      <c r="AX102" s="186" t="str">
        <f t="shared" si="237"/>
        <v/>
      </c>
      <c r="AY102" s="231">
        <f t="shared" si="254"/>
        <v>0</v>
      </c>
      <c r="AZ102" s="69"/>
      <c r="BA102" s="69"/>
      <c r="BB102" s="69"/>
      <c r="BC102" s="69"/>
      <c r="BD102" s="69"/>
      <c r="BE102" s="69"/>
      <c r="BF102" s="69"/>
      <c r="BG102" s="69"/>
    </row>
    <row r="103" spans="1:72" ht="12" hidden="1" customHeight="1" outlineLevel="1" x14ac:dyDescent="0.25">
      <c r="A103" s="65"/>
      <c r="B103" s="101"/>
      <c r="C103" s="89"/>
      <c r="D103" s="283" t="str">
        <f t="shared" si="238"/>
        <v/>
      </c>
      <c r="E103" s="208"/>
      <c r="F103" s="90" t="str">
        <f t="shared" si="336"/>
        <v/>
      </c>
      <c r="G103" s="91"/>
      <c r="H103" s="111"/>
      <c r="I103" s="114"/>
      <c r="J103" s="69" t="str">
        <f t="shared" si="226"/>
        <v/>
      </c>
      <c r="K103" s="104"/>
      <c r="L103" s="95" t="str">
        <f t="shared" si="261"/>
        <v/>
      </c>
      <c r="M103" s="104"/>
      <c r="N103" s="95" t="str">
        <f t="shared" si="262"/>
        <v/>
      </c>
      <c r="O103" s="104"/>
      <c r="P103" s="95" t="str">
        <f t="shared" si="263"/>
        <v/>
      </c>
      <c r="Q103" s="104"/>
      <c r="R103" s="105" t="str">
        <f t="shared" ref="R103" si="349">IF(ISBLANK(Q103),"",SUM(Q103*$E103))</f>
        <v/>
      </c>
      <c r="S103" s="104"/>
      <c r="T103" s="105" t="str">
        <f t="shared" ref="T103" si="350">IF(ISBLANK(S103),"",SUM(S103*$E103))</f>
        <v/>
      </c>
      <c r="U103" s="104"/>
      <c r="V103" s="105" t="str">
        <f t="shared" ref="V103:Z103" si="351">IF(ISBLANK(U103),"",SUM(U103*$E103))</f>
        <v/>
      </c>
      <c r="W103" s="104"/>
      <c r="X103" s="105" t="str">
        <f t="shared" si="242"/>
        <v/>
      </c>
      <c r="Y103" s="104"/>
      <c r="Z103" s="195" t="str">
        <f t="shared" si="351"/>
        <v/>
      </c>
      <c r="AA103" s="199"/>
      <c r="AB103" s="105" t="str">
        <f t="shared" si="243"/>
        <v/>
      </c>
      <c r="AC103" s="104"/>
      <c r="AD103" s="105" t="str">
        <f t="shared" si="243"/>
        <v/>
      </c>
      <c r="AE103" s="104"/>
      <c r="AF103" s="105" t="str">
        <f t="shared" si="244"/>
        <v/>
      </c>
      <c r="AG103" s="69"/>
      <c r="AH103" s="106" t="str">
        <f t="shared" si="245"/>
        <v/>
      </c>
      <c r="AI103" s="97" t="str">
        <f t="shared" si="246"/>
        <v/>
      </c>
      <c r="AJ103" s="97" t="str">
        <f t="shared" si="247"/>
        <v/>
      </c>
      <c r="AK103" s="97" t="str">
        <f t="shared" si="248"/>
        <v/>
      </c>
      <c r="AL103" s="185" t="str">
        <f t="shared" si="249"/>
        <v/>
      </c>
      <c r="AM103" s="185" t="str">
        <f t="shared" si="250"/>
        <v/>
      </c>
      <c r="AN103" s="185" t="str">
        <f t="shared" si="251"/>
        <v/>
      </c>
      <c r="AO103" s="186" t="str">
        <f t="shared" si="252"/>
        <v/>
      </c>
      <c r="AP103" s="69" t="str">
        <f t="shared" si="253"/>
        <v/>
      </c>
      <c r="AQ103" s="107" t="str">
        <f t="shared" si="230"/>
        <v/>
      </c>
      <c r="AR103" s="97" t="str">
        <f t="shared" si="231"/>
        <v/>
      </c>
      <c r="AS103" s="97" t="str">
        <f t="shared" si="232"/>
        <v/>
      </c>
      <c r="AT103" s="97" t="str">
        <f t="shared" si="233"/>
        <v/>
      </c>
      <c r="AU103" s="97" t="str">
        <f t="shared" si="234"/>
        <v/>
      </c>
      <c r="AV103" s="97" t="str">
        <f t="shared" si="235"/>
        <v/>
      </c>
      <c r="AW103" s="97" t="str">
        <f t="shared" si="236"/>
        <v/>
      </c>
      <c r="AX103" s="186" t="str">
        <f t="shared" si="237"/>
        <v/>
      </c>
      <c r="AY103" s="231">
        <f t="shared" si="254"/>
        <v>0</v>
      </c>
      <c r="AZ103" s="69"/>
      <c r="BA103" s="69"/>
      <c r="BB103" s="69"/>
      <c r="BC103" s="69"/>
      <c r="BD103" s="69"/>
      <c r="BE103" s="69"/>
      <c r="BF103" s="69"/>
      <c r="BG103" s="69"/>
    </row>
    <row r="104" spans="1:72" ht="12" hidden="1" customHeight="1" outlineLevel="1" x14ac:dyDescent="0.25">
      <c r="A104" s="65"/>
      <c r="B104" s="101"/>
      <c r="C104" s="115"/>
      <c r="D104" s="283" t="str">
        <f t="shared" si="238"/>
        <v/>
      </c>
      <c r="E104" s="204"/>
      <c r="F104" s="90" t="str">
        <f t="shared" si="336"/>
        <v/>
      </c>
      <c r="G104" s="91"/>
      <c r="H104" s="111"/>
      <c r="I104" s="114"/>
      <c r="J104" s="69" t="str">
        <f t="shared" si="226"/>
        <v/>
      </c>
      <c r="K104" s="104"/>
      <c r="L104" s="95" t="str">
        <f t="shared" si="261"/>
        <v/>
      </c>
      <c r="M104" s="104"/>
      <c r="N104" s="95" t="str">
        <f t="shared" si="262"/>
        <v/>
      </c>
      <c r="O104" s="104"/>
      <c r="P104" s="95" t="str">
        <f t="shared" si="263"/>
        <v/>
      </c>
      <c r="Q104" s="104"/>
      <c r="R104" s="105" t="str">
        <f t="shared" ref="R104" si="352">IF(ISBLANK(Q104),"",SUM(Q104*$E104))</f>
        <v/>
      </c>
      <c r="S104" s="104"/>
      <c r="T104" s="105" t="str">
        <f t="shared" ref="T104" si="353">IF(ISBLANK(S104),"",SUM(S104*$E104))</f>
        <v/>
      </c>
      <c r="U104" s="104"/>
      <c r="V104" s="105" t="str">
        <f t="shared" ref="V104:Z104" si="354">IF(ISBLANK(U104),"",SUM(U104*$E104))</f>
        <v/>
      </c>
      <c r="W104" s="104"/>
      <c r="X104" s="105" t="str">
        <f t="shared" si="242"/>
        <v/>
      </c>
      <c r="Y104" s="104"/>
      <c r="Z104" s="195" t="str">
        <f t="shared" si="354"/>
        <v/>
      </c>
      <c r="AA104" s="199"/>
      <c r="AB104" s="105" t="str">
        <f t="shared" si="243"/>
        <v/>
      </c>
      <c r="AC104" s="104"/>
      <c r="AD104" s="105" t="str">
        <f t="shared" si="243"/>
        <v/>
      </c>
      <c r="AE104" s="104"/>
      <c r="AF104" s="105" t="str">
        <f t="shared" si="244"/>
        <v/>
      </c>
      <c r="AG104" s="69"/>
      <c r="AH104" s="106" t="str">
        <f t="shared" si="245"/>
        <v/>
      </c>
      <c r="AI104" s="97" t="str">
        <f t="shared" si="246"/>
        <v/>
      </c>
      <c r="AJ104" s="97" t="str">
        <f t="shared" si="247"/>
        <v/>
      </c>
      <c r="AK104" s="97" t="str">
        <f t="shared" si="248"/>
        <v/>
      </c>
      <c r="AL104" s="185" t="str">
        <f t="shared" si="249"/>
        <v/>
      </c>
      <c r="AM104" s="185" t="str">
        <f t="shared" si="250"/>
        <v/>
      </c>
      <c r="AN104" s="185" t="str">
        <f t="shared" si="251"/>
        <v/>
      </c>
      <c r="AO104" s="186" t="str">
        <f t="shared" si="252"/>
        <v/>
      </c>
      <c r="AP104" s="69" t="str">
        <f t="shared" si="253"/>
        <v/>
      </c>
      <c r="AQ104" s="107" t="str">
        <f t="shared" si="230"/>
        <v/>
      </c>
      <c r="AR104" s="97" t="str">
        <f t="shared" si="231"/>
        <v/>
      </c>
      <c r="AS104" s="97" t="str">
        <f t="shared" si="232"/>
        <v/>
      </c>
      <c r="AT104" s="97" t="str">
        <f t="shared" si="233"/>
        <v/>
      </c>
      <c r="AU104" s="97" t="str">
        <f t="shared" si="234"/>
        <v/>
      </c>
      <c r="AV104" s="97" t="str">
        <f t="shared" si="235"/>
        <v/>
      </c>
      <c r="AW104" s="97" t="str">
        <f t="shared" si="236"/>
        <v/>
      </c>
      <c r="AX104" s="186" t="str">
        <f t="shared" si="237"/>
        <v/>
      </c>
      <c r="AY104" s="231">
        <f t="shared" si="254"/>
        <v>0</v>
      </c>
      <c r="AZ104" s="69"/>
      <c r="BA104" s="69"/>
      <c r="BB104" s="69"/>
      <c r="BC104" s="69"/>
      <c r="BD104" s="69"/>
      <c r="BE104" s="69"/>
      <c r="BF104" s="69"/>
      <c r="BG104" s="69"/>
    </row>
    <row r="105" spans="1:72" ht="12" hidden="1" customHeight="1" outlineLevel="1" x14ac:dyDescent="0.25">
      <c r="A105" s="65"/>
      <c r="B105" s="101"/>
      <c r="C105" s="89"/>
      <c r="D105" s="283" t="str">
        <f t="shared" si="238"/>
        <v/>
      </c>
      <c r="E105" s="208"/>
      <c r="F105" s="90" t="str">
        <f t="shared" si="336"/>
        <v/>
      </c>
      <c r="G105" s="91"/>
      <c r="H105" s="111"/>
      <c r="I105" s="114"/>
      <c r="J105" s="69" t="str">
        <f t="shared" si="226"/>
        <v/>
      </c>
      <c r="K105" s="104"/>
      <c r="L105" s="95" t="str">
        <f t="shared" si="261"/>
        <v/>
      </c>
      <c r="M105" s="104"/>
      <c r="N105" s="95" t="str">
        <f t="shared" si="262"/>
        <v/>
      </c>
      <c r="O105" s="104"/>
      <c r="P105" s="95" t="str">
        <f t="shared" si="263"/>
        <v/>
      </c>
      <c r="Q105" s="104"/>
      <c r="R105" s="105" t="str">
        <f t="shared" ref="R105" si="355">IF(ISBLANK(Q105),"",SUM(Q105*$E105))</f>
        <v/>
      </c>
      <c r="S105" s="104"/>
      <c r="T105" s="105" t="str">
        <f t="shared" ref="T105" si="356">IF(ISBLANK(S105),"",SUM(S105*$E105))</f>
        <v/>
      </c>
      <c r="U105" s="104"/>
      <c r="V105" s="105" t="str">
        <f t="shared" ref="V105:Z105" si="357">IF(ISBLANK(U105),"",SUM(U105*$E105))</f>
        <v/>
      </c>
      <c r="W105" s="104"/>
      <c r="X105" s="105" t="str">
        <f t="shared" si="242"/>
        <v/>
      </c>
      <c r="Y105" s="104"/>
      <c r="Z105" s="195" t="str">
        <f t="shared" si="357"/>
        <v/>
      </c>
      <c r="AA105" s="199"/>
      <c r="AB105" s="105" t="str">
        <f t="shared" si="243"/>
        <v/>
      </c>
      <c r="AC105" s="104"/>
      <c r="AD105" s="105" t="str">
        <f t="shared" si="243"/>
        <v/>
      </c>
      <c r="AE105" s="104"/>
      <c r="AF105" s="105" t="str">
        <f t="shared" si="244"/>
        <v/>
      </c>
      <c r="AG105" s="69"/>
      <c r="AH105" s="106" t="str">
        <f t="shared" si="245"/>
        <v/>
      </c>
      <c r="AI105" s="97" t="str">
        <f t="shared" si="246"/>
        <v/>
      </c>
      <c r="AJ105" s="97" t="str">
        <f t="shared" si="247"/>
        <v/>
      </c>
      <c r="AK105" s="97" t="str">
        <f t="shared" si="248"/>
        <v/>
      </c>
      <c r="AL105" s="185" t="str">
        <f t="shared" si="249"/>
        <v/>
      </c>
      <c r="AM105" s="185" t="str">
        <f t="shared" si="250"/>
        <v/>
      </c>
      <c r="AN105" s="185" t="str">
        <f t="shared" si="251"/>
        <v/>
      </c>
      <c r="AO105" s="186" t="str">
        <f t="shared" si="252"/>
        <v/>
      </c>
      <c r="AP105" s="69" t="str">
        <f t="shared" si="253"/>
        <v/>
      </c>
      <c r="AQ105" s="107" t="str">
        <f t="shared" si="230"/>
        <v/>
      </c>
      <c r="AR105" s="97" t="str">
        <f t="shared" si="231"/>
        <v/>
      </c>
      <c r="AS105" s="97" t="str">
        <f t="shared" si="232"/>
        <v/>
      </c>
      <c r="AT105" s="97" t="str">
        <f t="shared" si="233"/>
        <v/>
      </c>
      <c r="AU105" s="97" t="str">
        <f t="shared" si="234"/>
        <v/>
      </c>
      <c r="AV105" s="97" t="str">
        <f t="shared" si="235"/>
        <v/>
      </c>
      <c r="AW105" s="97" t="str">
        <f t="shared" si="236"/>
        <v/>
      </c>
      <c r="AX105" s="186" t="str">
        <f t="shared" si="237"/>
        <v/>
      </c>
      <c r="AY105" s="231">
        <f t="shared" si="254"/>
        <v>0</v>
      </c>
      <c r="AZ105" s="69"/>
      <c r="BA105" s="69"/>
      <c r="BB105" s="69"/>
      <c r="BC105" s="69"/>
      <c r="BD105" s="69"/>
      <c r="BE105" s="69"/>
      <c r="BF105" s="69"/>
      <c r="BG105" s="69"/>
    </row>
    <row r="106" spans="1:72" ht="12" hidden="1" customHeight="1" outlineLevel="1" collapsed="1" thickBot="1" x14ac:dyDescent="0.3">
      <c r="A106" s="65"/>
      <c r="B106" s="117"/>
      <c r="C106" s="118"/>
      <c r="D106" s="285" t="str">
        <f t="shared" si="238"/>
        <v/>
      </c>
      <c r="E106" s="209"/>
      <c r="F106" s="119" t="str">
        <f t="shared" si="336"/>
        <v/>
      </c>
      <c r="G106" s="120"/>
      <c r="H106" s="121"/>
      <c r="I106" s="122"/>
      <c r="J106" s="123" t="str">
        <f t="shared" ref="J106" si="358">IF(SUM(K106,M106,O106,Q106,S106,U106,W106,Y106,AA106,AC106,AE106)-SUM(D106)=0,"","K")</f>
        <v/>
      </c>
      <c r="K106" s="124"/>
      <c r="L106" s="125" t="str">
        <f t="shared" si="261"/>
        <v/>
      </c>
      <c r="M106" s="124"/>
      <c r="N106" s="125" t="str">
        <f t="shared" ref="N106" si="359">IF(ISBLANK(M106),"",SUM(M106*$E106))</f>
        <v/>
      </c>
      <c r="O106" s="124"/>
      <c r="P106" s="125" t="str">
        <f t="shared" si="263"/>
        <v/>
      </c>
      <c r="Q106" s="124"/>
      <c r="R106" s="126" t="str">
        <f t="shared" ref="R106" si="360">IF(ISBLANK(Q106),"",SUM(Q106*$E106))</f>
        <v/>
      </c>
      <c r="S106" s="124"/>
      <c r="T106" s="126" t="str">
        <f t="shared" ref="T106" si="361">IF(ISBLANK(S106),"",SUM(S106*$E106))</f>
        <v/>
      </c>
      <c r="U106" s="124"/>
      <c r="V106" s="126" t="str">
        <f t="shared" ref="V106:Z106" si="362">IF(ISBLANK(U106),"",SUM(U106*$E106))</f>
        <v/>
      </c>
      <c r="W106" s="124"/>
      <c r="X106" s="126" t="str">
        <f t="shared" si="242"/>
        <v/>
      </c>
      <c r="Y106" s="124"/>
      <c r="Z106" s="196" t="str">
        <f t="shared" si="362"/>
        <v/>
      </c>
      <c r="AA106" s="200"/>
      <c r="AB106" s="126" t="str">
        <f t="shared" ref="AB106:AD106" si="363">IF(ISBLANK(AA106),"",SUM(AA106*$E106))</f>
        <v/>
      </c>
      <c r="AC106" s="124"/>
      <c r="AD106" s="126" t="str">
        <f t="shared" si="363"/>
        <v/>
      </c>
      <c r="AE106" s="124"/>
      <c r="AF106" s="126" t="str">
        <f t="shared" ref="AF106" si="364">IF(ISBLANK(AE106),"",SUM(AE106*$E106))</f>
        <v/>
      </c>
      <c r="AG106" s="123"/>
      <c r="AH106" s="127" t="str">
        <f t="shared" si="245"/>
        <v/>
      </c>
      <c r="AI106" s="128" t="str">
        <f t="shared" si="246"/>
        <v/>
      </c>
      <c r="AJ106" s="128" t="str">
        <f t="shared" si="247"/>
        <v/>
      </c>
      <c r="AK106" s="128" t="str">
        <f t="shared" si="248"/>
        <v/>
      </c>
      <c r="AL106" s="192" t="str">
        <f t="shared" si="249"/>
        <v/>
      </c>
      <c r="AM106" s="192" t="str">
        <f t="shared" si="250"/>
        <v/>
      </c>
      <c r="AN106" s="192" t="str">
        <f t="shared" si="251"/>
        <v/>
      </c>
      <c r="AO106" s="129" t="str">
        <f t="shared" si="252"/>
        <v/>
      </c>
      <c r="AP106" s="183" t="str">
        <f t="shared" si="253"/>
        <v/>
      </c>
      <c r="AQ106" s="130" t="str">
        <f t="shared" si="230"/>
        <v/>
      </c>
      <c r="AR106" s="128" t="str">
        <f t="shared" si="231"/>
        <v/>
      </c>
      <c r="AS106" s="128" t="str">
        <f t="shared" si="232"/>
        <v/>
      </c>
      <c r="AT106" s="128" t="str">
        <f t="shared" si="233"/>
        <v/>
      </c>
      <c r="AU106" s="128" t="str">
        <f t="shared" si="234"/>
        <v/>
      </c>
      <c r="AV106" s="128" t="str">
        <f t="shared" si="235"/>
        <v/>
      </c>
      <c r="AW106" s="128" t="str">
        <f t="shared" si="236"/>
        <v/>
      </c>
      <c r="AX106" s="129" t="str">
        <f t="shared" si="237"/>
        <v/>
      </c>
      <c r="AY106" s="231">
        <f t="shared" si="254"/>
        <v>0</v>
      </c>
      <c r="AZ106" s="69"/>
      <c r="BA106" s="69"/>
      <c r="BB106" s="69"/>
      <c r="BC106" s="69"/>
      <c r="BD106" s="69"/>
      <c r="BE106" s="69"/>
      <c r="BF106" s="69"/>
      <c r="BG106" s="69"/>
    </row>
    <row r="107" spans="1:72" s="132" customFormat="1" ht="12" customHeight="1" collapsed="1" x14ac:dyDescent="0.25">
      <c r="B107" s="131"/>
      <c r="C107" s="247" t="s">
        <v>197</v>
      </c>
      <c r="D107" s="133"/>
      <c r="E107" s="134"/>
      <c r="F107" s="292">
        <f>SUM(F7:F106)</f>
        <v>579562</v>
      </c>
      <c r="G107" s="134"/>
      <c r="H107" s="134"/>
      <c r="I107" s="298"/>
      <c r="J107" s="136"/>
      <c r="K107" s="137"/>
      <c r="L107" s="135">
        <f>SUM(L7:L106)</f>
        <v>0</v>
      </c>
      <c r="M107" s="138"/>
      <c r="N107" s="135">
        <f>SUM(N7:N106)</f>
        <v>0</v>
      </c>
      <c r="O107" s="138"/>
      <c r="P107" s="135">
        <f>SUM(P7:P106)</f>
        <v>0</v>
      </c>
      <c r="Q107" s="138"/>
      <c r="R107" s="135">
        <f>SUM(R7:R106)</f>
        <v>0</v>
      </c>
      <c r="S107" s="138"/>
      <c r="T107" s="135">
        <f>SUM(T7:T106)</f>
        <v>0</v>
      </c>
      <c r="U107" s="138"/>
      <c r="V107" s="135">
        <f>SUM(V7:V106)</f>
        <v>0</v>
      </c>
      <c r="W107" s="138"/>
      <c r="X107" s="135">
        <f>SUM(X7:X106)</f>
        <v>0</v>
      </c>
      <c r="Y107" s="138"/>
      <c r="Z107" s="135">
        <f>SUM(Z7:Z106)</f>
        <v>0</v>
      </c>
      <c r="AA107" s="138"/>
      <c r="AB107" s="135">
        <f>SUM(AB7:AB106)</f>
        <v>0</v>
      </c>
      <c r="AC107" s="138"/>
      <c r="AD107" s="135">
        <f>SUM(AD7:AD106)</f>
        <v>0</v>
      </c>
      <c r="AE107" s="138"/>
      <c r="AF107" s="135">
        <f>SUM(AF7:AF106)</f>
        <v>0</v>
      </c>
      <c r="AG107" s="135"/>
      <c r="AH107" s="139">
        <f t="shared" ref="AH107:AO107" si="365">SUM(AH7:AH106)</f>
        <v>0</v>
      </c>
      <c r="AI107" s="139">
        <f t="shared" si="365"/>
        <v>0</v>
      </c>
      <c r="AJ107" s="139">
        <f t="shared" si="365"/>
        <v>0</v>
      </c>
      <c r="AK107" s="139">
        <f t="shared" si="365"/>
        <v>0</v>
      </c>
      <c r="AL107" s="139">
        <f t="shared" si="365"/>
        <v>0</v>
      </c>
      <c r="AM107" s="139">
        <f t="shared" si="365"/>
        <v>0</v>
      </c>
      <c r="AN107" s="139">
        <f t="shared" ref="AN107" si="366">SUM(AN7:AN106)</f>
        <v>0</v>
      </c>
      <c r="AO107" s="139">
        <f t="shared" si="365"/>
        <v>0</v>
      </c>
      <c r="AP107" s="135"/>
      <c r="AQ107" s="135">
        <f t="shared" ref="AQ107" si="367">SUM(AQ7:AQ106)</f>
        <v>0</v>
      </c>
      <c r="AR107" s="135">
        <f t="shared" ref="AR107" si="368">SUM(AR7:AR106)</f>
        <v>0</v>
      </c>
      <c r="AS107" s="135">
        <f t="shared" ref="AS107" si="369">SUM(AS7:AS106)</f>
        <v>0</v>
      </c>
      <c r="AT107" s="135">
        <f t="shared" ref="AT107" si="370">SUM(AT7:AT106)</f>
        <v>0</v>
      </c>
      <c r="AU107" s="135">
        <f t="shared" ref="AU107" si="371">SUM(AU7:AU106)</f>
        <v>0</v>
      </c>
      <c r="AV107" s="135">
        <f t="shared" ref="AV107:AW107" si="372">SUM(AV7:AV106)</f>
        <v>0</v>
      </c>
      <c r="AW107" s="135">
        <f t="shared" si="372"/>
        <v>0</v>
      </c>
      <c r="AX107" s="140">
        <f t="shared" ref="AX107" si="373">SUM(AX7:AX106)</f>
        <v>0</v>
      </c>
      <c r="AY107" s="231">
        <f t="shared" si="254"/>
        <v>-579562</v>
      </c>
      <c r="AZ107" s="131"/>
      <c r="BA107" s="69"/>
      <c r="BB107" s="69"/>
      <c r="BC107" s="69"/>
      <c r="BD107" s="69"/>
      <c r="BE107" s="131"/>
      <c r="BF107" s="131"/>
      <c r="BG107" s="131"/>
      <c r="BH107" s="64"/>
      <c r="BI107" s="64"/>
    </row>
    <row r="108" spans="1:72" s="149" customFormat="1" ht="12" customHeight="1" x14ac:dyDescent="0.25">
      <c r="A108" s="132"/>
      <c r="B108" s="131"/>
      <c r="C108" s="141" t="s">
        <v>198</v>
      </c>
      <c r="D108" s="142"/>
      <c r="E108" s="143"/>
      <c r="F108" s="293">
        <f>SUMIF($G$7:$G$106,"x",F$7:F$106)</f>
        <v>479562</v>
      </c>
      <c r="G108" s="143"/>
      <c r="H108" s="143"/>
      <c r="I108" s="299"/>
      <c r="J108" s="144"/>
      <c r="K108" s="145"/>
      <c r="L108" s="146">
        <f>SUMIF($G$7:$G$106,"x",L$7:L$106)</f>
        <v>0</v>
      </c>
      <c r="M108" s="147"/>
      <c r="N108" s="146">
        <f>SUMIF($G$7:$G$106,"x",N$7:N$106)</f>
        <v>0</v>
      </c>
      <c r="O108" s="147"/>
      <c r="P108" s="146">
        <f>SUMIF($G$7:$G$106,"x",P$7:P$106)</f>
        <v>0</v>
      </c>
      <c r="Q108" s="147"/>
      <c r="R108" s="146">
        <f>SUMIF($G$7:$G$106,"x",R$7:R$106)</f>
        <v>0</v>
      </c>
      <c r="S108" s="147"/>
      <c r="T108" s="146">
        <f>SUMIF($G$7:$G$106,"x",T$7:T$106)</f>
        <v>0</v>
      </c>
      <c r="U108" s="147"/>
      <c r="V108" s="146">
        <f>SUMIF($G$7:$G$106,"x",V$7:V$106)</f>
        <v>0</v>
      </c>
      <c r="W108" s="147"/>
      <c r="X108" s="146">
        <f>SUMIF($G$7:$G$106,"x",X$7:X$106)</f>
        <v>0</v>
      </c>
      <c r="Y108" s="147"/>
      <c r="Z108" s="146">
        <f>SUMIF($G$7:$G$106,"x",Z$7:Z$106)</f>
        <v>0</v>
      </c>
      <c r="AA108" s="147"/>
      <c r="AB108" s="146">
        <f>SUMIF($G$7:$G$106,"x",AB$7:AB$106)</f>
        <v>0</v>
      </c>
      <c r="AC108" s="147"/>
      <c r="AD108" s="146">
        <f>SUMIF($G$7:$G$106,"x",AD$7:AD$106)</f>
        <v>0</v>
      </c>
      <c r="AE108" s="147"/>
      <c r="AF108" s="146">
        <f>SUMIF($G$7:$G$106,"x",AF$7:AF$106)</f>
        <v>0</v>
      </c>
      <c r="AG108" s="146"/>
      <c r="AH108" s="146">
        <f t="shared" ref="AH108:AX108" si="374">SUMIF($G$7:$G$106,"x",AH$7:AH$106)</f>
        <v>0</v>
      </c>
      <c r="AI108" s="146">
        <f t="shared" si="374"/>
        <v>0</v>
      </c>
      <c r="AJ108" s="146">
        <f t="shared" si="374"/>
        <v>0</v>
      </c>
      <c r="AK108" s="146">
        <f t="shared" si="374"/>
        <v>0</v>
      </c>
      <c r="AL108" s="146">
        <f t="shared" si="374"/>
        <v>0</v>
      </c>
      <c r="AM108" s="146">
        <f t="shared" si="374"/>
        <v>0</v>
      </c>
      <c r="AN108" s="146">
        <f t="shared" si="374"/>
        <v>0</v>
      </c>
      <c r="AO108" s="146">
        <f t="shared" si="374"/>
        <v>0</v>
      </c>
      <c r="AP108" s="146"/>
      <c r="AQ108" s="146">
        <f t="shared" si="374"/>
        <v>0</v>
      </c>
      <c r="AR108" s="146">
        <f t="shared" si="374"/>
        <v>0</v>
      </c>
      <c r="AS108" s="146">
        <f t="shared" si="374"/>
        <v>0</v>
      </c>
      <c r="AT108" s="146">
        <f t="shared" si="374"/>
        <v>0</v>
      </c>
      <c r="AU108" s="146">
        <f t="shared" si="374"/>
        <v>0</v>
      </c>
      <c r="AV108" s="146">
        <f t="shared" si="374"/>
        <v>0</v>
      </c>
      <c r="AW108" s="146">
        <f t="shared" si="374"/>
        <v>0</v>
      </c>
      <c r="AX108" s="148">
        <f t="shared" si="374"/>
        <v>0</v>
      </c>
      <c r="AY108" s="231">
        <f t="shared" si="254"/>
        <v>-479562</v>
      </c>
      <c r="AZ108" s="131"/>
      <c r="BA108" s="131"/>
      <c r="BB108" s="131"/>
      <c r="BC108" s="131"/>
      <c r="BD108" s="131"/>
      <c r="BE108" s="131"/>
      <c r="BF108" s="131"/>
      <c r="BG108" s="131"/>
      <c r="BH108" s="132"/>
      <c r="BI108" s="132"/>
    </row>
    <row r="109" spans="1:72" s="149" customFormat="1" ht="12" customHeight="1" x14ac:dyDescent="0.25">
      <c r="A109" s="132"/>
      <c r="B109" s="131"/>
      <c r="C109" s="141" t="s">
        <v>199</v>
      </c>
      <c r="D109" s="142"/>
      <c r="E109" s="143"/>
      <c r="F109" s="293">
        <f>SUMIF($H$7:$H$106,"x",F$7:F$106)</f>
        <v>100000</v>
      </c>
      <c r="G109" s="143"/>
      <c r="H109" s="143"/>
      <c r="I109" s="299"/>
      <c r="J109" s="144"/>
      <c r="K109" s="145"/>
      <c r="L109" s="146">
        <f>SUMIF($H$7:$H$106,"x",L$7:L$106)</f>
        <v>0</v>
      </c>
      <c r="M109" s="147"/>
      <c r="N109" s="146">
        <f>SUMIF($H$7:$H$106,"x",N$7:N$106)</f>
        <v>0</v>
      </c>
      <c r="O109" s="147"/>
      <c r="P109" s="146">
        <f>SUMIF($H$7:$H$106,"x",P$7:P$106)</f>
        <v>0</v>
      </c>
      <c r="Q109" s="147"/>
      <c r="R109" s="146">
        <f>SUMIF($H$7:$H$106,"x",R$7:R$106)</f>
        <v>0</v>
      </c>
      <c r="S109" s="147"/>
      <c r="T109" s="146">
        <f>SUMIF($H$7:$H$106,"x",T$7:T$106)</f>
        <v>0</v>
      </c>
      <c r="U109" s="147"/>
      <c r="V109" s="146">
        <f>SUMIF($H$7:$H$106,"x",V$7:V$106)</f>
        <v>0</v>
      </c>
      <c r="W109" s="147"/>
      <c r="X109" s="146">
        <f>SUMIF($H$7:$H$106,"x",X$7:X$106)</f>
        <v>0</v>
      </c>
      <c r="Y109" s="147"/>
      <c r="Z109" s="146">
        <f>SUMIF($H$7:$H$106,"x",Z$7:Z$106)</f>
        <v>0</v>
      </c>
      <c r="AA109" s="147"/>
      <c r="AB109" s="146">
        <f>SUMIF($H$7:$H$106,"x",AB$7:AB$106)</f>
        <v>0</v>
      </c>
      <c r="AC109" s="147"/>
      <c r="AD109" s="146">
        <f>SUMIF($H$7:$H$106,"x",AD$7:AD$106)</f>
        <v>0</v>
      </c>
      <c r="AE109" s="147"/>
      <c r="AF109" s="146">
        <f>SUMIF($H$7:$H$106,"x",AF$7:AF$106)</f>
        <v>0</v>
      </c>
      <c r="AG109" s="146"/>
      <c r="AH109" s="146">
        <f t="shared" ref="AH109:AX109" si="375">SUMIF($H$7:$H$106,"x",AH$7:AH$106)</f>
        <v>0</v>
      </c>
      <c r="AI109" s="146">
        <f t="shared" si="375"/>
        <v>0</v>
      </c>
      <c r="AJ109" s="146">
        <f t="shared" si="375"/>
        <v>0</v>
      </c>
      <c r="AK109" s="146">
        <f t="shared" si="375"/>
        <v>0</v>
      </c>
      <c r="AL109" s="146">
        <f t="shared" si="375"/>
        <v>0</v>
      </c>
      <c r="AM109" s="146">
        <f t="shared" si="375"/>
        <v>0</v>
      </c>
      <c r="AN109" s="146">
        <f t="shared" si="375"/>
        <v>0</v>
      </c>
      <c r="AO109" s="146">
        <f t="shared" si="375"/>
        <v>0</v>
      </c>
      <c r="AP109" s="146"/>
      <c r="AQ109" s="146">
        <f t="shared" si="375"/>
        <v>0</v>
      </c>
      <c r="AR109" s="146">
        <f t="shared" si="375"/>
        <v>0</v>
      </c>
      <c r="AS109" s="146">
        <f t="shared" si="375"/>
        <v>0</v>
      </c>
      <c r="AT109" s="146">
        <f t="shared" si="375"/>
        <v>0</v>
      </c>
      <c r="AU109" s="146">
        <f t="shared" si="375"/>
        <v>0</v>
      </c>
      <c r="AV109" s="146">
        <f t="shared" si="375"/>
        <v>0</v>
      </c>
      <c r="AW109" s="146">
        <f t="shared" si="375"/>
        <v>0</v>
      </c>
      <c r="AX109" s="148">
        <f t="shared" si="375"/>
        <v>0</v>
      </c>
      <c r="AY109" s="231">
        <f t="shared" si="254"/>
        <v>-100000</v>
      </c>
      <c r="AZ109" s="131"/>
      <c r="BA109" s="131"/>
      <c r="BB109" s="131"/>
      <c r="BC109" s="131"/>
      <c r="BD109" s="131"/>
      <c r="BE109" s="131"/>
      <c r="BF109" s="131"/>
      <c r="BG109" s="131"/>
    </row>
    <row r="110" spans="1:72" s="149" customFormat="1" ht="12" customHeight="1" x14ac:dyDescent="0.25">
      <c r="A110" s="132"/>
      <c r="B110" s="131"/>
      <c r="C110" s="141" t="s">
        <v>200</v>
      </c>
      <c r="D110" s="142"/>
      <c r="E110" s="143"/>
      <c r="F110" s="293">
        <f>SUMIF($I$7:$I$106,"x",F$7:F$106)</f>
        <v>0</v>
      </c>
      <c r="G110" s="143"/>
      <c r="H110" s="143"/>
      <c r="I110" s="299"/>
      <c r="J110" s="144"/>
      <c r="K110" s="145"/>
      <c r="L110" s="146">
        <f>SUMIF($I$7:$I$106,"x",L$7:L$106)</f>
        <v>0</v>
      </c>
      <c r="M110" s="147"/>
      <c r="N110" s="146">
        <f>SUMIF($I$7:$I$106,"x",N$7:N$106)</f>
        <v>0</v>
      </c>
      <c r="O110" s="147"/>
      <c r="P110" s="146">
        <f>SUMIF($I$7:$I$106,"x",P$7:P$106)</f>
        <v>0</v>
      </c>
      <c r="Q110" s="147"/>
      <c r="R110" s="146">
        <f>SUMIF($I$7:$I$106,"x",R$7:R$106)</f>
        <v>0</v>
      </c>
      <c r="S110" s="147"/>
      <c r="T110" s="146">
        <f>SUMIF($I$7:$I$106,"x",T$7:T$106)</f>
        <v>0</v>
      </c>
      <c r="U110" s="147"/>
      <c r="V110" s="146">
        <f>SUMIF($I$7:$I$106,"x",V$7:V$106)</f>
        <v>0</v>
      </c>
      <c r="W110" s="147"/>
      <c r="X110" s="146">
        <f>SUMIF($I$7:$I$106,"x",X$7:X$106)</f>
        <v>0</v>
      </c>
      <c r="Y110" s="147"/>
      <c r="Z110" s="146">
        <f>SUMIF($I$7:$I$106,"x",Z$7:Z$106)</f>
        <v>0</v>
      </c>
      <c r="AA110" s="147"/>
      <c r="AB110" s="146">
        <f>SUMIF($I$7:$I$106,"x",AB$7:AB$106)</f>
        <v>0</v>
      </c>
      <c r="AC110" s="147"/>
      <c r="AD110" s="146">
        <f>SUMIF($I$7:$I$106,"x",AD$7:AD$106)</f>
        <v>0</v>
      </c>
      <c r="AE110" s="147"/>
      <c r="AF110" s="146">
        <f>SUMIF($I$7:$I$106,"x",AF$7:AF$106)</f>
        <v>0</v>
      </c>
      <c r="AG110" s="146"/>
      <c r="AH110" s="146">
        <f t="shared" ref="AH110:AX110" si="376">SUMIF($I$7:$I$106,"x",AH$7:AH$106)</f>
        <v>0</v>
      </c>
      <c r="AI110" s="146">
        <f t="shared" si="376"/>
        <v>0</v>
      </c>
      <c r="AJ110" s="146">
        <f t="shared" si="376"/>
        <v>0</v>
      </c>
      <c r="AK110" s="146">
        <f t="shared" si="376"/>
        <v>0</v>
      </c>
      <c r="AL110" s="146">
        <f t="shared" si="376"/>
        <v>0</v>
      </c>
      <c r="AM110" s="146">
        <f t="shared" si="376"/>
        <v>0</v>
      </c>
      <c r="AN110" s="146">
        <f t="shared" si="376"/>
        <v>0</v>
      </c>
      <c r="AO110" s="146">
        <f t="shared" si="376"/>
        <v>0</v>
      </c>
      <c r="AP110" s="146"/>
      <c r="AQ110" s="146">
        <f t="shared" si="376"/>
        <v>0</v>
      </c>
      <c r="AR110" s="146">
        <f t="shared" si="376"/>
        <v>0</v>
      </c>
      <c r="AS110" s="146">
        <f t="shared" si="376"/>
        <v>0</v>
      </c>
      <c r="AT110" s="146">
        <f t="shared" si="376"/>
        <v>0</v>
      </c>
      <c r="AU110" s="146">
        <f t="shared" si="376"/>
        <v>0</v>
      </c>
      <c r="AV110" s="146">
        <f t="shared" si="376"/>
        <v>0</v>
      </c>
      <c r="AW110" s="146">
        <f t="shared" si="376"/>
        <v>0</v>
      </c>
      <c r="AX110" s="148">
        <f t="shared" si="376"/>
        <v>0</v>
      </c>
      <c r="AY110" s="231">
        <f t="shared" si="254"/>
        <v>0</v>
      </c>
      <c r="AZ110" s="131"/>
      <c r="BA110" s="131"/>
      <c r="BB110" s="131"/>
      <c r="BC110" s="131"/>
      <c r="BD110" s="131"/>
      <c r="BE110" s="131"/>
      <c r="BF110" s="131"/>
      <c r="BG110" s="131"/>
    </row>
    <row r="111" spans="1:72" s="132" customFormat="1" ht="12" customHeight="1" x14ac:dyDescent="0.25">
      <c r="B111" s="131"/>
      <c r="C111" s="256" t="s">
        <v>214</v>
      </c>
      <c r="D111" s="257"/>
      <c r="E111" s="258"/>
      <c r="F111" s="294">
        <f>F107*2.5%</f>
        <v>14489.050000000001</v>
      </c>
      <c r="G111" s="260"/>
      <c r="H111" s="260"/>
      <c r="I111" s="300"/>
      <c r="J111" s="259"/>
      <c r="K111" s="261"/>
      <c r="L111" s="262">
        <f>L107*2.5%</f>
        <v>0</v>
      </c>
      <c r="M111" s="263"/>
      <c r="N111" s="262">
        <f>N107*2.5%</f>
        <v>0</v>
      </c>
      <c r="O111" s="263"/>
      <c r="P111" s="262">
        <f>P107*2.5%</f>
        <v>0</v>
      </c>
      <c r="Q111" s="263"/>
      <c r="R111" s="262">
        <f>R107*2.5%</f>
        <v>0</v>
      </c>
      <c r="S111" s="263"/>
      <c r="T111" s="262">
        <f>T107*2.5%</f>
        <v>0</v>
      </c>
      <c r="U111" s="263"/>
      <c r="V111" s="262">
        <f>V107*2.5%</f>
        <v>0</v>
      </c>
      <c r="W111" s="263"/>
      <c r="X111" s="262">
        <f>X107*2.5%</f>
        <v>0</v>
      </c>
      <c r="Y111" s="263"/>
      <c r="Z111" s="262">
        <f>Z107*2.5%</f>
        <v>0</v>
      </c>
      <c r="AA111" s="263"/>
      <c r="AB111" s="262">
        <f>AB107*2.5%</f>
        <v>0</v>
      </c>
      <c r="AC111" s="263"/>
      <c r="AD111" s="262">
        <f>AD107*2.5%</f>
        <v>0</v>
      </c>
      <c r="AE111" s="263"/>
      <c r="AF111" s="262">
        <f>AF107*2.5%</f>
        <v>0</v>
      </c>
      <c r="AG111" s="263"/>
      <c r="AH111" s="262">
        <f t="shared" ref="AH111:AO111" si="377">AH107*2.5%</f>
        <v>0</v>
      </c>
      <c r="AI111" s="262">
        <f t="shared" si="377"/>
        <v>0</v>
      </c>
      <c r="AJ111" s="262">
        <f t="shared" si="377"/>
        <v>0</v>
      </c>
      <c r="AK111" s="262">
        <f t="shared" si="377"/>
        <v>0</v>
      </c>
      <c r="AL111" s="262">
        <f t="shared" si="377"/>
        <v>0</v>
      </c>
      <c r="AM111" s="262">
        <f t="shared" si="377"/>
        <v>0</v>
      </c>
      <c r="AN111" s="262">
        <f t="shared" ref="AN111" si="378">AN107*2.5%</f>
        <v>0</v>
      </c>
      <c r="AO111" s="262">
        <f t="shared" si="377"/>
        <v>0</v>
      </c>
      <c r="AP111" s="262"/>
      <c r="AQ111" s="262">
        <f t="shared" ref="AQ111:AX111" si="379">AQ107*2.5%</f>
        <v>0</v>
      </c>
      <c r="AR111" s="262">
        <f t="shared" si="379"/>
        <v>0</v>
      </c>
      <c r="AS111" s="262">
        <f t="shared" si="379"/>
        <v>0</v>
      </c>
      <c r="AT111" s="262">
        <f t="shared" si="379"/>
        <v>0</v>
      </c>
      <c r="AU111" s="262">
        <f t="shared" si="379"/>
        <v>0</v>
      </c>
      <c r="AV111" s="262">
        <f t="shared" si="379"/>
        <v>0</v>
      </c>
      <c r="AW111" s="262">
        <f t="shared" ref="AW111" si="380">AW107*2.5%</f>
        <v>0</v>
      </c>
      <c r="AX111" s="288">
        <f t="shared" si="379"/>
        <v>0</v>
      </c>
      <c r="AY111" s="231">
        <f t="shared" si="254"/>
        <v>-14489.050000000001</v>
      </c>
      <c r="AZ111" s="281"/>
      <c r="BA111" s="131"/>
      <c r="BB111" s="131"/>
      <c r="BC111" s="131"/>
      <c r="BD111" s="131"/>
      <c r="BE111" s="131"/>
      <c r="BF111" s="131"/>
      <c r="BG111" s="131"/>
      <c r="BH111" s="149"/>
      <c r="BI111" s="149"/>
      <c r="BJ111" s="281"/>
      <c r="BK111" s="131"/>
      <c r="BL111" s="131"/>
      <c r="BM111" s="131"/>
      <c r="BN111" s="131"/>
      <c r="BO111" s="131"/>
      <c r="BP111" s="131"/>
      <c r="BQ111" s="131"/>
      <c r="BR111" s="131"/>
      <c r="BS111" s="131"/>
      <c r="BT111" s="131"/>
    </row>
    <row r="112" spans="1:72" s="149" customFormat="1" ht="12" customHeight="1" x14ac:dyDescent="0.25">
      <c r="A112" s="132"/>
      <c r="B112" s="131"/>
      <c r="C112" s="141" t="s">
        <v>198</v>
      </c>
      <c r="D112" s="264"/>
      <c r="E112" s="265"/>
      <c r="F112" s="148">
        <f>IFERROR(F111*F108/F107,0)</f>
        <v>11989.050000000001</v>
      </c>
      <c r="G112" s="145"/>
      <c r="H112" s="145"/>
      <c r="I112" s="301"/>
      <c r="J112" s="266"/>
      <c r="K112" s="143"/>
      <c r="L112" s="146">
        <f>IFERROR(L111*L108/L107,0)</f>
        <v>0</v>
      </c>
      <c r="M112" s="267"/>
      <c r="N112" s="146">
        <f>IFERROR(N111*N108/N107,0)</f>
        <v>0</v>
      </c>
      <c r="O112" s="267"/>
      <c r="P112" s="146">
        <f>IFERROR(P111*P108/P107,0)</f>
        <v>0</v>
      </c>
      <c r="Q112" s="267"/>
      <c r="R112" s="146">
        <f>IFERROR(R111*R108/R107,0)</f>
        <v>0</v>
      </c>
      <c r="S112" s="267"/>
      <c r="T112" s="146">
        <f>IFERROR(T111*T108/T107,0)</f>
        <v>0</v>
      </c>
      <c r="U112" s="267"/>
      <c r="V112" s="146">
        <f>IFERROR(V111*V108/V107,0)</f>
        <v>0</v>
      </c>
      <c r="W112" s="267"/>
      <c r="X112" s="146">
        <f>IFERROR(X111*X108/X107,0)</f>
        <v>0</v>
      </c>
      <c r="Y112" s="267"/>
      <c r="Z112" s="146">
        <f>IFERROR(Z111*Z108/Z107,0)</f>
        <v>0</v>
      </c>
      <c r="AA112" s="267"/>
      <c r="AB112" s="146">
        <f>IFERROR(AB111*AB108/AB107,0)</f>
        <v>0</v>
      </c>
      <c r="AC112" s="267"/>
      <c r="AD112" s="146">
        <f>IFERROR(AD111*AD108/AD107,0)</f>
        <v>0</v>
      </c>
      <c r="AE112" s="267"/>
      <c r="AF112" s="146">
        <f>IFERROR(AF111*AF108/AF107,0)</f>
        <v>0</v>
      </c>
      <c r="AG112" s="267"/>
      <c r="AH112" s="146">
        <f t="shared" ref="AH112:AO112" si="381">IFERROR(AH111*AH108/AH107,0)</f>
        <v>0</v>
      </c>
      <c r="AI112" s="146">
        <f t="shared" si="381"/>
        <v>0</v>
      </c>
      <c r="AJ112" s="146">
        <f t="shared" si="381"/>
        <v>0</v>
      </c>
      <c r="AK112" s="146">
        <f t="shared" si="381"/>
        <v>0</v>
      </c>
      <c r="AL112" s="146">
        <f t="shared" si="381"/>
        <v>0</v>
      </c>
      <c r="AM112" s="146">
        <f t="shared" si="381"/>
        <v>0</v>
      </c>
      <c r="AN112" s="146">
        <f t="shared" ref="AN112" si="382">IFERROR(AN111*AN108/AN107,0)</f>
        <v>0</v>
      </c>
      <c r="AO112" s="146">
        <f t="shared" si="381"/>
        <v>0</v>
      </c>
      <c r="AP112" s="146"/>
      <c r="AQ112" s="146">
        <f t="shared" ref="AQ112" si="383">IFERROR(AQ111*AQ108/AQ107,0)</f>
        <v>0</v>
      </c>
      <c r="AR112" s="146">
        <f t="shared" ref="AR112" si="384">IFERROR(AR111*AR108/AR107,0)</f>
        <v>0</v>
      </c>
      <c r="AS112" s="146">
        <f t="shared" ref="AS112" si="385">IFERROR(AS111*AS108/AS107,0)</f>
        <v>0</v>
      </c>
      <c r="AT112" s="146">
        <f t="shared" ref="AT112" si="386">IFERROR(AT111*AT108/AT107,0)</f>
        <v>0</v>
      </c>
      <c r="AU112" s="146">
        <f t="shared" ref="AU112" si="387">IFERROR(AU111*AU108/AU107,0)</f>
        <v>0</v>
      </c>
      <c r="AV112" s="146">
        <f t="shared" ref="AV112:AW112" si="388">IFERROR(AV111*AV108/AV107,0)</f>
        <v>0</v>
      </c>
      <c r="AW112" s="146">
        <f t="shared" si="388"/>
        <v>0</v>
      </c>
      <c r="AX112" s="148">
        <f t="shared" ref="AX112" si="389">IFERROR(AX111*AX108/AX107,0)</f>
        <v>0</v>
      </c>
      <c r="AY112" s="231">
        <f t="shared" si="254"/>
        <v>-11989.050000000001</v>
      </c>
      <c r="AZ112" s="281"/>
      <c r="BA112" s="131"/>
      <c r="BB112" s="131"/>
      <c r="BC112" s="131"/>
      <c r="BD112" s="131"/>
      <c r="BE112" s="281"/>
      <c r="BF112" s="281"/>
      <c r="BG112" s="281"/>
      <c r="BH112" s="281"/>
      <c r="BI112" s="281"/>
      <c r="BJ112" s="281"/>
      <c r="BK112" s="131"/>
      <c r="BL112" s="131"/>
      <c r="BM112" s="131"/>
      <c r="BN112" s="131"/>
      <c r="BO112" s="131"/>
      <c r="BP112" s="131"/>
      <c r="BQ112" s="131"/>
      <c r="BR112" s="131"/>
      <c r="BS112" s="131"/>
      <c r="BT112" s="131"/>
    </row>
    <row r="113" spans="1:72" s="149" customFormat="1" ht="12" customHeight="1" x14ac:dyDescent="0.25">
      <c r="A113" s="132"/>
      <c r="B113" s="131"/>
      <c r="C113" s="141" t="s">
        <v>199</v>
      </c>
      <c r="D113" s="264"/>
      <c r="E113" s="265"/>
      <c r="F113" s="148">
        <f>IFERROR(F111*F109/F107,0)</f>
        <v>2500</v>
      </c>
      <c r="G113" s="145"/>
      <c r="H113" s="145"/>
      <c r="I113" s="301"/>
      <c r="J113" s="266"/>
      <c r="K113" s="143"/>
      <c r="L113" s="146">
        <f>IFERROR(L111*L109/L107,0)</f>
        <v>0</v>
      </c>
      <c r="M113" s="267"/>
      <c r="N113" s="146">
        <f>IFERROR(N111*N109/N107,0)</f>
        <v>0</v>
      </c>
      <c r="O113" s="267"/>
      <c r="P113" s="146">
        <f>IFERROR(P111*P109/P107,0)</f>
        <v>0</v>
      </c>
      <c r="Q113" s="267"/>
      <c r="R113" s="146">
        <f>IFERROR(R111*R109/R107,0)</f>
        <v>0</v>
      </c>
      <c r="S113" s="267"/>
      <c r="T113" s="146">
        <f>IFERROR(T111*T109/T107,0)</f>
        <v>0</v>
      </c>
      <c r="U113" s="267"/>
      <c r="V113" s="146">
        <f>IFERROR(V111*V109/V107,0)</f>
        <v>0</v>
      </c>
      <c r="W113" s="267"/>
      <c r="X113" s="146">
        <f>IFERROR(X111*X109/X107,0)</f>
        <v>0</v>
      </c>
      <c r="Y113" s="267"/>
      <c r="Z113" s="146">
        <f>IFERROR(Z111*Z109/Z107,0)</f>
        <v>0</v>
      </c>
      <c r="AA113" s="267"/>
      <c r="AB113" s="146">
        <f>IFERROR(AB111*AB109/AB107,0)</f>
        <v>0</v>
      </c>
      <c r="AC113" s="267"/>
      <c r="AD113" s="146">
        <f>IFERROR(AD111*AD109/AD107,0)</f>
        <v>0</v>
      </c>
      <c r="AE113" s="267"/>
      <c r="AF113" s="146">
        <f>IFERROR(AF111*AF109/AF107,0)</f>
        <v>0</v>
      </c>
      <c r="AG113" s="267"/>
      <c r="AH113" s="146">
        <f t="shared" ref="AH113:AO113" si="390">IFERROR(AH111*AH109/AH107,0)</f>
        <v>0</v>
      </c>
      <c r="AI113" s="146">
        <f t="shared" si="390"/>
        <v>0</v>
      </c>
      <c r="AJ113" s="146">
        <f t="shared" si="390"/>
        <v>0</v>
      </c>
      <c r="AK113" s="146">
        <f t="shared" si="390"/>
        <v>0</v>
      </c>
      <c r="AL113" s="146">
        <f t="shared" si="390"/>
        <v>0</v>
      </c>
      <c r="AM113" s="146">
        <f t="shared" si="390"/>
        <v>0</v>
      </c>
      <c r="AN113" s="146">
        <f t="shared" ref="AN113" si="391">IFERROR(AN111*AN109/AN107,0)</f>
        <v>0</v>
      </c>
      <c r="AO113" s="146">
        <f t="shared" si="390"/>
        <v>0</v>
      </c>
      <c r="AP113" s="146"/>
      <c r="AQ113" s="146">
        <f t="shared" ref="AQ113:AX113" si="392">IFERROR(AQ111*AQ109/AQ107,0)</f>
        <v>0</v>
      </c>
      <c r="AR113" s="146">
        <f t="shared" si="392"/>
        <v>0</v>
      </c>
      <c r="AS113" s="146">
        <f t="shared" si="392"/>
        <v>0</v>
      </c>
      <c r="AT113" s="146">
        <f t="shared" si="392"/>
        <v>0</v>
      </c>
      <c r="AU113" s="146">
        <f t="shared" si="392"/>
        <v>0</v>
      </c>
      <c r="AV113" s="146">
        <f t="shared" si="392"/>
        <v>0</v>
      </c>
      <c r="AW113" s="146">
        <f t="shared" ref="AW113" si="393">IFERROR(AW111*AW109/AW107,0)</f>
        <v>0</v>
      </c>
      <c r="AX113" s="148">
        <f t="shared" si="392"/>
        <v>0</v>
      </c>
      <c r="AY113" s="231">
        <f t="shared" si="254"/>
        <v>-2500</v>
      </c>
      <c r="AZ113" s="281"/>
      <c r="BA113" s="281"/>
      <c r="BB113" s="281"/>
      <c r="BC113" s="281"/>
      <c r="BD113" s="281"/>
      <c r="BE113" s="281"/>
      <c r="BF113" s="281"/>
      <c r="BG113" s="281"/>
      <c r="BH113" s="281"/>
      <c r="BI113" s="281"/>
      <c r="BJ113" s="281"/>
      <c r="BK113" s="131"/>
      <c r="BL113" s="131"/>
      <c r="BM113" s="131"/>
      <c r="BN113" s="131"/>
      <c r="BO113" s="131"/>
      <c r="BP113" s="131"/>
      <c r="BQ113" s="131"/>
      <c r="BR113" s="131"/>
      <c r="BS113" s="131"/>
      <c r="BT113" s="131"/>
    </row>
    <row r="114" spans="1:72" s="132" customFormat="1" ht="12" customHeight="1" x14ac:dyDescent="0.25">
      <c r="B114" s="131"/>
      <c r="C114" s="268" t="s">
        <v>215</v>
      </c>
      <c r="D114" s="269"/>
      <c r="E114" s="270"/>
      <c r="F114" s="289">
        <f>SUM(F107,F111)</f>
        <v>594051.05000000005</v>
      </c>
      <c r="G114" s="270"/>
      <c r="H114" s="270"/>
      <c r="I114" s="302"/>
      <c r="J114" s="271"/>
      <c r="K114" s="270"/>
      <c r="L114" s="272">
        <f>SUM(L107,L111)</f>
        <v>0</v>
      </c>
      <c r="M114" s="273"/>
      <c r="N114" s="272">
        <f>SUM(N107,N111)</f>
        <v>0</v>
      </c>
      <c r="O114" s="273"/>
      <c r="P114" s="272">
        <f>SUM(P107,P111)</f>
        <v>0</v>
      </c>
      <c r="Q114" s="273"/>
      <c r="R114" s="272">
        <f>SUM(R107,R111)</f>
        <v>0</v>
      </c>
      <c r="S114" s="273"/>
      <c r="T114" s="272">
        <f>SUM(T107,T111)</f>
        <v>0</v>
      </c>
      <c r="U114" s="273"/>
      <c r="V114" s="272">
        <f>SUM(V107,V111)</f>
        <v>0</v>
      </c>
      <c r="W114" s="273"/>
      <c r="X114" s="272">
        <f>SUM(X107,X111)</f>
        <v>0</v>
      </c>
      <c r="Y114" s="273"/>
      <c r="Z114" s="272">
        <f>SUM(Z107,Z111)</f>
        <v>0</v>
      </c>
      <c r="AA114" s="273"/>
      <c r="AB114" s="272">
        <f>SUM(AB107,AB111)</f>
        <v>0</v>
      </c>
      <c r="AC114" s="273"/>
      <c r="AD114" s="272">
        <f>SUM(AD107,AD111)</f>
        <v>0</v>
      </c>
      <c r="AE114" s="273"/>
      <c r="AF114" s="272">
        <f>SUM(AF107,AF111)</f>
        <v>0</v>
      </c>
      <c r="AG114" s="273"/>
      <c r="AH114" s="272">
        <f t="shared" ref="AH114:AO114" si="394">SUM(AH107,AH111)</f>
        <v>0</v>
      </c>
      <c r="AI114" s="272">
        <f t="shared" si="394"/>
        <v>0</v>
      </c>
      <c r="AJ114" s="272">
        <f t="shared" si="394"/>
        <v>0</v>
      </c>
      <c r="AK114" s="272">
        <f t="shared" si="394"/>
        <v>0</v>
      </c>
      <c r="AL114" s="272">
        <f t="shared" si="394"/>
        <v>0</v>
      </c>
      <c r="AM114" s="272">
        <f t="shared" si="394"/>
        <v>0</v>
      </c>
      <c r="AN114" s="272">
        <f t="shared" ref="AN114" si="395">SUM(AN107,AN111)</f>
        <v>0</v>
      </c>
      <c r="AO114" s="272">
        <f t="shared" si="394"/>
        <v>0</v>
      </c>
      <c r="AP114" s="272"/>
      <c r="AQ114" s="272">
        <f t="shared" ref="AQ114:AX114" si="396">SUM(AQ107,AQ111)</f>
        <v>0</v>
      </c>
      <c r="AR114" s="272">
        <f t="shared" si="396"/>
        <v>0</v>
      </c>
      <c r="AS114" s="272">
        <f t="shared" si="396"/>
        <v>0</v>
      </c>
      <c r="AT114" s="272">
        <f t="shared" si="396"/>
        <v>0</v>
      </c>
      <c r="AU114" s="272">
        <f t="shared" si="396"/>
        <v>0</v>
      </c>
      <c r="AV114" s="272">
        <f t="shared" si="396"/>
        <v>0</v>
      </c>
      <c r="AW114" s="272">
        <f t="shared" ref="AW114" si="397">SUM(AW107,AW111)</f>
        <v>0</v>
      </c>
      <c r="AX114" s="289">
        <f t="shared" si="396"/>
        <v>0</v>
      </c>
      <c r="AY114" s="231">
        <f t="shared" si="254"/>
        <v>-594051.05000000005</v>
      </c>
      <c r="AZ114" s="282"/>
      <c r="BA114" s="281"/>
      <c r="BB114" s="281"/>
      <c r="BC114" s="281"/>
      <c r="BD114" s="281"/>
      <c r="BE114" s="281"/>
      <c r="BF114" s="281"/>
      <c r="BG114" s="281"/>
      <c r="BH114" s="281"/>
      <c r="BI114" s="281"/>
      <c r="BJ114" s="282"/>
      <c r="BK114" s="131"/>
      <c r="BL114" s="131"/>
      <c r="BM114" s="131"/>
      <c r="BN114" s="131"/>
      <c r="BO114" s="131"/>
      <c r="BP114" s="131"/>
      <c r="BQ114" s="131"/>
      <c r="BR114" s="131"/>
      <c r="BS114" s="131"/>
      <c r="BT114" s="131"/>
    </row>
    <row r="115" spans="1:72" s="149" customFormat="1" ht="12" customHeight="1" x14ac:dyDescent="0.25">
      <c r="A115" s="132"/>
      <c r="B115" s="131"/>
      <c r="C115" s="141" t="s">
        <v>216</v>
      </c>
      <c r="D115" s="274"/>
      <c r="E115" s="143"/>
      <c r="F115" s="295">
        <f>SUMIF($G$7:$G$106,"x",F$7:F$106)+F112</f>
        <v>491551.05</v>
      </c>
      <c r="G115" s="143"/>
      <c r="H115" s="143"/>
      <c r="I115" s="299"/>
      <c r="J115" s="144"/>
      <c r="K115" s="143"/>
      <c r="L115" s="146">
        <f>SUMIF($G$7:$G$106,"x",L$7:L$106)+L112</f>
        <v>0</v>
      </c>
      <c r="M115" s="267"/>
      <c r="N115" s="146">
        <f>SUMIF($G$7:$G$106,"x",N$7:N$106)+N112</f>
        <v>0</v>
      </c>
      <c r="O115" s="267"/>
      <c r="P115" s="146">
        <f>SUMIF($G$7:$G$106,"x",P$7:P$106)+P112</f>
        <v>0</v>
      </c>
      <c r="Q115" s="267"/>
      <c r="R115" s="146">
        <f>SUMIF($G$7:$G$106,"x",R$7:R$106)+R112</f>
        <v>0</v>
      </c>
      <c r="S115" s="267"/>
      <c r="T115" s="146">
        <f>SUMIF($G$7:$G$106,"x",T$7:T$106)+T112</f>
        <v>0</v>
      </c>
      <c r="U115" s="267"/>
      <c r="V115" s="146">
        <f>SUMIF($G$7:$G$106,"x",V$7:V$106)+V112</f>
        <v>0</v>
      </c>
      <c r="W115" s="267"/>
      <c r="X115" s="146">
        <f>SUMIF($G$7:$G$106,"x",X$7:X$106)+X112</f>
        <v>0</v>
      </c>
      <c r="Y115" s="267"/>
      <c r="Z115" s="146">
        <f>SUMIF($G$7:$G$106,"x",Z$7:Z$106)+Z112</f>
        <v>0</v>
      </c>
      <c r="AA115" s="267"/>
      <c r="AB115" s="146">
        <f>SUMIF($G$7:$G$106,"x",AB$7:AB$106)+AB112</f>
        <v>0</v>
      </c>
      <c r="AC115" s="267"/>
      <c r="AD115" s="146">
        <f>SUMIF($G$7:$G$106,"x",AD$7:AD$106)+AD112</f>
        <v>0</v>
      </c>
      <c r="AE115" s="267"/>
      <c r="AF115" s="146">
        <f>SUMIF($G$7:$G$106,"x",AF$7:AF$106)+AF112</f>
        <v>0</v>
      </c>
      <c r="AG115" s="267"/>
      <c r="AH115" s="146">
        <f t="shared" ref="AH115:AO115" si="398">SUMIF($G$7:$G$106,"x",AH$7:AH$106)+AH112</f>
        <v>0</v>
      </c>
      <c r="AI115" s="146">
        <f t="shared" si="398"/>
        <v>0</v>
      </c>
      <c r="AJ115" s="146">
        <f t="shared" si="398"/>
        <v>0</v>
      </c>
      <c r="AK115" s="146">
        <f t="shared" si="398"/>
        <v>0</v>
      </c>
      <c r="AL115" s="146">
        <f t="shared" si="398"/>
        <v>0</v>
      </c>
      <c r="AM115" s="146">
        <f t="shared" si="398"/>
        <v>0</v>
      </c>
      <c r="AN115" s="146">
        <f t="shared" ref="AN115" si="399">SUMIF($G$7:$G$106,"x",AN$7:AN$106)+AN112</f>
        <v>0</v>
      </c>
      <c r="AO115" s="146">
        <f t="shared" si="398"/>
        <v>0</v>
      </c>
      <c r="AP115" s="146"/>
      <c r="AQ115" s="146">
        <f t="shared" ref="AQ115:AX115" si="400">SUMIF($G$7:$G$106,"x",AQ$7:AQ$106)+AQ112</f>
        <v>0</v>
      </c>
      <c r="AR115" s="146">
        <f t="shared" si="400"/>
        <v>0</v>
      </c>
      <c r="AS115" s="146">
        <f t="shared" si="400"/>
        <v>0</v>
      </c>
      <c r="AT115" s="146">
        <f t="shared" si="400"/>
        <v>0</v>
      </c>
      <c r="AU115" s="146">
        <f t="shared" si="400"/>
        <v>0</v>
      </c>
      <c r="AV115" s="146">
        <f t="shared" si="400"/>
        <v>0</v>
      </c>
      <c r="AW115" s="146">
        <f t="shared" ref="AW115" si="401">SUMIF($G$7:$G$106,"x",AW$7:AW$106)+AW112</f>
        <v>0</v>
      </c>
      <c r="AX115" s="148">
        <f t="shared" si="400"/>
        <v>0</v>
      </c>
      <c r="AY115" s="231">
        <f t="shared" si="254"/>
        <v>-491551.05</v>
      </c>
      <c r="AZ115" s="281"/>
      <c r="BA115" s="281"/>
      <c r="BB115" s="281"/>
      <c r="BC115" s="281"/>
      <c r="BD115" s="281"/>
      <c r="BE115" s="282"/>
      <c r="BF115" s="282"/>
      <c r="BG115" s="282"/>
      <c r="BH115" s="282"/>
      <c r="BI115" s="282"/>
      <c r="BJ115" s="281"/>
      <c r="BK115" s="131"/>
      <c r="BL115" s="131"/>
      <c r="BM115" s="131"/>
      <c r="BN115" s="131"/>
      <c r="BO115" s="131"/>
      <c r="BP115" s="131"/>
      <c r="BQ115" s="131"/>
      <c r="BR115" s="131"/>
      <c r="BS115" s="131"/>
      <c r="BT115" s="131"/>
    </row>
    <row r="116" spans="1:72" s="149" customFormat="1" ht="12" customHeight="1" x14ac:dyDescent="0.25">
      <c r="A116" s="132"/>
      <c r="B116" s="131"/>
      <c r="C116" s="141" t="s">
        <v>217</v>
      </c>
      <c r="D116" s="274"/>
      <c r="E116" s="143"/>
      <c r="F116" s="295">
        <f>SUMIF($H$7:$H$106,"x",F$7:F$106)+F113</f>
        <v>102500</v>
      </c>
      <c r="G116" s="143"/>
      <c r="H116" s="143"/>
      <c r="I116" s="299"/>
      <c r="J116" s="144"/>
      <c r="K116" s="143"/>
      <c r="L116" s="146">
        <f>SUMIF($H$7:$H$106,"x",L$7:L$106)+L113</f>
        <v>0</v>
      </c>
      <c r="M116" s="267"/>
      <c r="N116" s="146">
        <f>SUMIF($H$7:$H$106,"x",N$7:N$106)+N113</f>
        <v>0</v>
      </c>
      <c r="O116" s="267"/>
      <c r="P116" s="146">
        <f>SUMIF($H$7:$H$106,"x",P$7:P$106)+P113</f>
        <v>0</v>
      </c>
      <c r="Q116" s="267"/>
      <c r="R116" s="146">
        <f>SUMIF($H$7:$H$106,"x",R$7:R$106)+R113</f>
        <v>0</v>
      </c>
      <c r="S116" s="267"/>
      <c r="T116" s="146">
        <f>SUMIF($H$7:$H$106,"x",T$7:T$106)+T113</f>
        <v>0</v>
      </c>
      <c r="U116" s="267"/>
      <c r="V116" s="146">
        <f>SUMIF($H$7:$H$106,"x",V$7:V$106)+V113</f>
        <v>0</v>
      </c>
      <c r="W116" s="267"/>
      <c r="X116" s="146">
        <f>SUMIF($H$7:$H$106,"x",X$7:X$106)+X113</f>
        <v>0</v>
      </c>
      <c r="Y116" s="267"/>
      <c r="Z116" s="146">
        <f>SUMIF($H$7:$H$106,"x",Z$7:Z$106)+Z113</f>
        <v>0</v>
      </c>
      <c r="AA116" s="267"/>
      <c r="AB116" s="146">
        <f>SUMIF($H$7:$H$106,"x",AB$7:AB$106)+AB113</f>
        <v>0</v>
      </c>
      <c r="AC116" s="267"/>
      <c r="AD116" s="146">
        <f>SUMIF($H$7:$H$106,"x",AD$7:AD$106)+AD113</f>
        <v>0</v>
      </c>
      <c r="AE116" s="267"/>
      <c r="AF116" s="146">
        <f>SUMIF($H$7:$H$106,"x",AF$7:AF$106)+AF113</f>
        <v>0</v>
      </c>
      <c r="AG116" s="267"/>
      <c r="AH116" s="146">
        <f t="shared" ref="AH116:AO116" si="402">SUMIF($H$7:$H$106,"x",AH$7:AH$106)+AH113</f>
        <v>0</v>
      </c>
      <c r="AI116" s="146">
        <f t="shared" si="402"/>
        <v>0</v>
      </c>
      <c r="AJ116" s="146">
        <f t="shared" si="402"/>
        <v>0</v>
      </c>
      <c r="AK116" s="146">
        <f t="shared" si="402"/>
        <v>0</v>
      </c>
      <c r="AL116" s="146">
        <f t="shared" si="402"/>
        <v>0</v>
      </c>
      <c r="AM116" s="146">
        <f t="shared" si="402"/>
        <v>0</v>
      </c>
      <c r="AN116" s="146">
        <f t="shared" ref="AN116" si="403">SUMIF($H$7:$H$106,"x",AN$7:AN$106)+AN113</f>
        <v>0</v>
      </c>
      <c r="AO116" s="146">
        <f t="shared" si="402"/>
        <v>0</v>
      </c>
      <c r="AP116" s="146"/>
      <c r="AQ116" s="146">
        <f t="shared" ref="AQ116:AX116" si="404">SUMIF($H$7:$H$106,"x",AQ$7:AQ$106)+AQ113</f>
        <v>0</v>
      </c>
      <c r="AR116" s="146">
        <f t="shared" si="404"/>
        <v>0</v>
      </c>
      <c r="AS116" s="146">
        <f t="shared" si="404"/>
        <v>0</v>
      </c>
      <c r="AT116" s="146">
        <f t="shared" si="404"/>
        <v>0</v>
      </c>
      <c r="AU116" s="146">
        <f t="shared" si="404"/>
        <v>0</v>
      </c>
      <c r="AV116" s="146">
        <f t="shared" si="404"/>
        <v>0</v>
      </c>
      <c r="AW116" s="146">
        <f t="shared" ref="AW116" si="405">SUMIF($H$7:$H$106,"x",AW$7:AW$106)+AW113</f>
        <v>0</v>
      </c>
      <c r="AX116" s="148">
        <f t="shared" si="404"/>
        <v>0</v>
      </c>
      <c r="AY116" s="231">
        <f t="shared" si="254"/>
        <v>-102500</v>
      </c>
      <c r="AZ116" s="281"/>
      <c r="BA116" s="282"/>
      <c r="BB116" s="282"/>
      <c r="BC116" s="282"/>
      <c r="BD116" s="282"/>
      <c r="BE116" s="281"/>
      <c r="BF116" s="281"/>
      <c r="BG116" s="281"/>
      <c r="BH116" s="281"/>
      <c r="BI116" s="281"/>
      <c r="BJ116" s="281"/>
      <c r="BK116" s="131"/>
      <c r="BL116" s="131"/>
      <c r="BM116" s="131"/>
      <c r="BN116" s="131"/>
      <c r="BO116" s="131"/>
      <c r="BP116" s="131"/>
      <c r="BQ116" s="131"/>
      <c r="BR116" s="131"/>
      <c r="BS116" s="131"/>
      <c r="BT116" s="131"/>
    </row>
    <row r="117" spans="1:72" s="132" customFormat="1" ht="12" customHeight="1" thickBot="1" x14ac:dyDescent="0.3">
      <c r="B117" s="131"/>
      <c r="C117" s="275" t="s">
        <v>218</v>
      </c>
      <c r="D117" s="276"/>
      <c r="E117" s="277"/>
      <c r="F117" s="296">
        <v>0</v>
      </c>
      <c r="G117" s="277"/>
      <c r="H117" s="277"/>
      <c r="I117" s="303"/>
      <c r="J117" s="278"/>
      <c r="K117" s="277"/>
      <c r="L117" s="279">
        <v>0</v>
      </c>
      <c r="M117" s="280"/>
      <c r="N117" s="279">
        <v>0</v>
      </c>
      <c r="O117" s="280"/>
      <c r="P117" s="279">
        <v>0</v>
      </c>
      <c r="Q117" s="280"/>
      <c r="R117" s="279">
        <v>0</v>
      </c>
      <c r="S117" s="280"/>
      <c r="T117" s="279">
        <v>0</v>
      </c>
      <c r="U117" s="280"/>
      <c r="V117" s="279">
        <v>0</v>
      </c>
      <c r="W117" s="280"/>
      <c r="X117" s="279">
        <v>0</v>
      </c>
      <c r="Y117" s="280"/>
      <c r="Z117" s="279">
        <v>0</v>
      </c>
      <c r="AA117" s="280"/>
      <c r="AB117" s="279">
        <v>0</v>
      </c>
      <c r="AC117" s="280"/>
      <c r="AD117" s="279">
        <v>0</v>
      </c>
      <c r="AE117" s="280"/>
      <c r="AF117" s="279">
        <v>0</v>
      </c>
      <c r="AG117" s="280"/>
      <c r="AH117" s="279">
        <v>0</v>
      </c>
      <c r="AI117" s="279">
        <v>0</v>
      </c>
      <c r="AJ117" s="279">
        <v>0</v>
      </c>
      <c r="AK117" s="279">
        <v>0</v>
      </c>
      <c r="AL117" s="279">
        <v>0</v>
      </c>
      <c r="AM117" s="279">
        <v>0</v>
      </c>
      <c r="AN117" s="279">
        <v>0</v>
      </c>
      <c r="AO117" s="279">
        <v>0</v>
      </c>
      <c r="AP117" s="279"/>
      <c r="AQ117" s="279">
        <v>0</v>
      </c>
      <c r="AR117" s="279">
        <v>0</v>
      </c>
      <c r="AS117" s="279">
        <v>0</v>
      </c>
      <c r="AT117" s="279">
        <v>0</v>
      </c>
      <c r="AU117" s="279">
        <v>0</v>
      </c>
      <c r="AV117" s="279">
        <v>0</v>
      </c>
      <c r="AW117" s="279">
        <v>0</v>
      </c>
      <c r="AX117" s="290">
        <v>0</v>
      </c>
      <c r="AY117" s="231">
        <f t="shared" si="254"/>
        <v>0</v>
      </c>
      <c r="AZ117" s="281"/>
      <c r="BA117" s="281"/>
      <c r="BB117" s="281"/>
      <c r="BC117" s="281"/>
      <c r="BD117" s="281"/>
      <c r="BE117" s="281"/>
      <c r="BF117" s="281"/>
      <c r="BG117" s="281"/>
      <c r="BH117" s="281"/>
      <c r="BI117" s="281"/>
      <c r="BJ117" s="281"/>
      <c r="BK117" s="131"/>
      <c r="BL117" s="131"/>
      <c r="BM117" s="69"/>
      <c r="BN117" s="69"/>
      <c r="BO117" s="69"/>
      <c r="BP117" s="69"/>
      <c r="BQ117" s="69"/>
      <c r="BR117" s="69"/>
      <c r="BS117" s="69"/>
      <c r="BT117" s="131"/>
    </row>
    <row r="118" spans="1:72" ht="12" customHeight="1" x14ac:dyDescent="0.25">
      <c r="A118" s="65"/>
      <c r="B118" s="73"/>
      <c r="C118" s="248" t="s">
        <v>201</v>
      </c>
      <c r="D118" s="150">
        <v>0.24</v>
      </c>
      <c r="E118" s="151"/>
      <c r="F118" s="152">
        <f>D118*F107</f>
        <v>139094.88</v>
      </c>
      <c r="G118" s="153"/>
      <c r="H118" s="153"/>
      <c r="I118" s="153"/>
      <c r="J118" s="69"/>
      <c r="K118" s="153"/>
      <c r="L118" s="73"/>
      <c r="M118" s="73"/>
      <c r="N118" s="73"/>
      <c r="O118" s="73"/>
      <c r="P118" s="73"/>
      <c r="Q118" s="73"/>
      <c r="R118" s="73"/>
      <c r="S118" s="73"/>
      <c r="T118" s="73"/>
      <c r="U118" s="73"/>
      <c r="V118" s="73"/>
      <c r="W118" s="73"/>
      <c r="X118" s="73"/>
      <c r="Y118" s="73"/>
      <c r="Z118" s="73"/>
      <c r="AA118" s="73"/>
      <c r="AB118" s="73"/>
      <c r="AC118" s="73"/>
      <c r="AD118" s="73"/>
      <c r="AE118" s="73"/>
      <c r="AF118" s="73"/>
      <c r="AG118" s="69"/>
      <c r="AH118" s="69"/>
      <c r="AI118" s="69"/>
      <c r="AJ118" s="69"/>
      <c r="AK118" s="69"/>
      <c r="AL118" s="69"/>
      <c r="AM118" s="69"/>
      <c r="AN118" s="69"/>
      <c r="AO118" s="69"/>
      <c r="AP118" s="69"/>
      <c r="AQ118" s="69"/>
      <c r="AR118" s="69"/>
      <c r="AS118" s="69"/>
      <c r="AT118" s="69"/>
      <c r="AU118" s="69"/>
      <c r="AV118" s="69"/>
      <c r="AW118" s="69"/>
      <c r="AX118" s="69"/>
      <c r="AY118" s="231"/>
      <c r="AZ118" s="69"/>
      <c r="BA118" s="281"/>
      <c r="BB118" s="281"/>
      <c r="BC118" s="281"/>
      <c r="BD118" s="281"/>
      <c r="BE118" s="281"/>
      <c r="BF118" s="281"/>
      <c r="BG118" s="281"/>
      <c r="BH118" s="281"/>
      <c r="BI118" s="281"/>
    </row>
    <row r="119" spans="1:72" ht="15.75" thickBot="1" x14ac:dyDescent="0.3">
      <c r="C119" s="249" t="s">
        <v>212</v>
      </c>
      <c r="D119" s="154"/>
      <c r="E119" s="155"/>
      <c r="F119" s="156">
        <f>SUM(F107,F118)</f>
        <v>718656.88</v>
      </c>
      <c r="G119" s="157"/>
      <c r="H119" s="157"/>
      <c r="I119" s="157"/>
      <c r="K119" s="157"/>
      <c r="L119" s="65"/>
      <c r="M119" s="65"/>
      <c r="N119" s="65"/>
      <c r="O119" s="65"/>
      <c r="P119" s="65"/>
      <c r="Q119" s="65"/>
      <c r="R119" s="65"/>
      <c r="S119" s="65"/>
      <c r="T119" s="65"/>
      <c r="U119" s="65"/>
      <c r="V119" s="65"/>
      <c r="W119" s="65"/>
      <c r="X119" s="65"/>
      <c r="Y119" s="65"/>
      <c r="Z119" s="65"/>
      <c r="AA119" s="65"/>
      <c r="AB119" s="65"/>
      <c r="AC119" s="65"/>
      <c r="AD119" s="65"/>
      <c r="AE119" s="65"/>
      <c r="AF119" s="65"/>
      <c r="BA119" s="281"/>
      <c r="BB119" s="281"/>
      <c r="BC119" s="281"/>
      <c r="BD119" s="281"/>
    </row>
    <row r="120" spans="1:72" x14ac:dyDescent="0.25">
      <c r="E120" s="157"/>
      <c r="G120" s="157"/>
      <c r="H120" s="157"/>
      <c r="I120" s="157"/>
      <c r="K120" s="157"/>
      <c r="L120" s="65"/>
      <c r="M120" s="65"/>
      <c r="N120" s="65"/>
      <c r="O120" s="65"/>
      <c r="P120" s="65"/>
      <c r="Q120" s="65"/>
      <c r="R120" s="65"/>
      <c r="S120" s="65"/>
      <c r="T120" s="65"/>
      <c r="U120" s="65"/>
      <c r="V120" s="65"/>
      <c r="W120" s="65"/>
      <c r="X120" s="65"/>
      <c r="Y120" s="65"/>
      <c r="Z120" s="65"/>
      <c r="AA120" s="65"/>
      <c r="AB120" s="65"/>
      <c r="AC120" s="65"/>
      <c r="AD120" s="65"/>
      <c r="AE120" s="65"/>
      <c r="AF120" s="65"/>
    </row>
    <row r="138" spans="11:11" x14ac:dyDescent="0.25">
      <c r="K138" s="66"/>
    </row>
  </sheetData>
  <mergeCells count="4">
    <mergeCell ref="BF5:BG5"/>
    <mergeCell ref="AQ4:AT4"/>
    <mergeCell ref="AH5:AK5"/>
    <mergeCell ref="C4:F4"/>
  </mergeCells>
  <phoneticPr fontId="20" type="noConversion"/>
  <conditionalFormatting sqref="AY7:AY117">
    <cfRule type="expression" dxfId="4" priority="1">
      <formula>AY7=0</formula>
    </cfRule>
  </conditionalFormatting>
  <conditionalFormatting sqref="BB7:BG13">
    <cfRule type="expression" dxfId="3" priority="3">
      <formula>AND($CS12&lt;&gt;"",$DB12="")</formula>
    </cfRule>
    <cfRule type="expression" dxfId="2" priority="4">
      <formula>$CS12&lt;&gt;""</formula>
    </cfRule>
  </conditionalFormatting>
  <conditionalFormatting sqref="BB14:BG16">
    <cfRule type="expression" dxfId="1" priority="7">
      <formula>AND($CS18&lt;&gt;"",$DB18="")</formula>
    </cfRule>
    <cfRule type="expression" dxfId="0" priority="8">
      <formula>$CS18&lt;&gt;""</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0FE4B-5B9A-407E-BEAA-22FAED46D412}">
  <sheetPr codeName="Sheet3"/>
  <dimension ref="A2:F41"/>
  <sheetViews>
    <sheetView workbookViewId="0"/>
  </sheetViews>
  <sheetFormatPr defaultRowHeight="15" x14ac:dyDescent="0.25"/>
  <cols>
    <col min="1" max="1" width="32.28515625" customWidth="1"/>
    <col min="2" max="2" width="90.5703125" customWidth="1"/>
  </cols>
  <sheetData>
    <row r="2" spans="1:1" x14ac:dyDescent="0.25">
      <c r="A2" s="37" t="s">
        <v>146</v>
      </c>
    </row>
    <row r="3" spans="1:1" x14ac:dyDescent="0.25">
      <c r="A3" s="38" t="s">
        <v>147</v>
      </c>
    </row>
    <row r="4" spans="1:1" x14ac:dyDescent="0.25">
      <c r="A4" s="38" t="s">
        <v>148</v>
      </c>
    </row>
    <row r="5" spans="1:1" x14ac:dyDescent="0.25">
      <c r="A5" s="38" t="s">
        <v>149</v>
      </c>
    </row>
    <row r="6" spans="1:1" x14ac:dyDescent="0.25">
      <c r="A6" s="38" t="s">
        <v>150</v>
      </c>
    </row>
    <row r="7" spans="1:1" x14ac:dyDescent="0.25">
      <c r="A7" s="38" t="s">
        <v>151</v>
      </c>
    </row>
    <row r="8" spans="1:1" x14ac:dyDescent="0.25">
      <c r="A8" s="38" t="s">
        <v>152</v>
      </c>
    </row>
    <row r="9" spans="1:1" x14ac:dyDescent="0.25">
      <c r="A9" s="39"/>
    </row>
    <row r="10" spans="1:1" x14ac:dyDescent="0.25">
      <c r="A10" s="37" t="s">
        <v>153</v>
      </c>
    </row>
    <row r="11" spans="1:1" x14ac:dyDescent="0.25">
      <c r="A11" s="38" t="s">
        <v>154</v>
      </c>
    </row>
    <row r="12" spans="1:1" x14ac:dyDescent="0.25">
      <c r="A12" s="38" t="s">
        <v>155</v>
      </c>
    </row>
    <row r="13" spans="1:1" x14ac:dyDescent="0.25">
      <c r="A13" s="38" t="s">
        <v>156</v>
      </c>
    </row>
    <row r="14" spans="1:1" x14ac:dyDescent="0.25">
      <c r="A14" s="38" t="s">
        <v>157</v>
      </c>
    </row>
    <row r="15" spans="1:1" x14ac:dyDescent="0.25">
      <c r="A15" s="38" t="s">
        <v>158</v>
      </c>
    </row>
    <row r="16" spans="1:1" x14ac:dyDescent="0.25">
      <c r="A16" s="39"/>
    </row>
    <row r="17" spans="1:6" x14ac:dyDescent="0.25">
      <c r="A17" s="39" t="s">
        <v>159</v>
      </c>
    </row>
    <row r="18" spans="1:6" x14ac:dyDescent="0.25">
      <c r="A18" s="39" t="s">
        <v>160</v>
      </c>
    </row>
    <row r="19" spans="1:6" ht="15.75" thickBot="1" x14ac:dyDescent="0.3"/>
    <row r="20" spans="1:6" x14ac:dyDescent="0.25">
      <c r="A20" s="40" t="s">
        <v>161</v>
      </c>
      <c r="B20" s="41"/>
      <c r="C20" s="41"/>
      <c r="D20" s="41"/>
      <c r="E20" s="41"/>
      <c r="F20" s="42"/>
    </row>
    <row r="21" spans="1:6" x14ac:dyDescent="0.25">
      <c r="A21" s="43" t="s">
        <v>162</v>
      </c>
      <c r="F21" s="44"/>
    </row>
    <row r="22" spans="1:6" x14ac:dyDescent="0.25">
      <c r="A22" s="43" t="s">
        <v>163</v>
      </c>
      <c r="F22" s="44"/>
    </row>
    <row r="23" spans="1:6" x14ac:dyDescent="0.25">
      <c r="A23" s="43" t="s">
        <v>164</v>
      </c>
      <c r="F23" s="44"/>
    </row>
    <row r="24" spans="1:6" x14ac:dyDescent="0.25">
      <c r="A24" s="43" t="s">
        <v>165</v>
      </c>
      <c r="F24" s="44"/>
    </row>
    <row r="25" spans="1:6" x14ac:dyDescent="0.25">
      <c r="A25" s="43" t="s">
        <v>166</v>
      </c>
      <c r="F25" s="44"/>
    </row>
    <row r="26" spans="1:6" x14ac:dyDescent="0.25">
      <c r="A26" s="43"/>
      <c r="F26" s="44"/>
    </row>
    <row r="27" spans="1:6" x14ac:dyDescent="0.25">
      <c r="A27" s="45" t="s">
        <v>167</v>
      </c>
      <c r="F27" s="44"/>
    </row>
    <row r="28" spans="1:6" x14ac:dyDescent="0.25">
      <c r="A28" s="46" t="s">
        <v>168</v>
      </c>
      <c r="F28" s="44"/>
    </row>
    <row r="29" spans="1:6" x14ac:dyDescent="0.25">
      <c r="A29" s="47" t="s">
        <v>169</v>
      </c>
      <c r="B29" s="48" t="s">
        <v>170</v>
      </c>
      <c r="F29" s="44"/>
    </row>
    <row r="30" spans="1:6" x14ac:dyDescent="0.25">
      <c r="A30" s="49" t="s">
        <v>171</v>
      </c>
      <c r="B30" s="1"/>
      <c r="F30" s="44"/>
    </row>
    <row r="31" spans="1:6" x14ac:dyDescent="0.25">
      <c r="A31" s="49" t="s">
        <v>172</v>
      </c>
      <c r="B31" s="1"/>
      <c r="F31" s="44"/>
    </row>
    <row r="32" spans="1:6" x14ac:dyDescent="0.25">
      <c r="A32" s="49" t="s">
        <v>173</v>
      </c>
      <c r="B32" s="1"/>
      <c r="F32" s="44"/>
    </row>
    <row r="33" spans="1:6" x14ac:dyDescent="0.25">
      <c r="A33" s="46"/>
      <c r="F33" s="44"/>
    </row>
    <row r="34" spans="1:6" x14ac:dyDescent="0.25">
      <c r="A34" s="50" t="s">
        <v>174</v>
      </c>
      <c r="F34" s="44"/>
    </row>
    <row r="35" spans="1:6" x14ac:dyDescent="0.25">
      <c r="A35" s="46" t="s">
        <v>175</v>
      </c>
      <c r="F35" s="44"/>
    </row>
    <row r="36" spans="1:6" x14ac:dyDescent="0.25">
      <c r="A36" s="47" t="s">
        <v>169</v>
      </c>
      <c r="B36" s="48" t="s">
        <v>176</v>
      </c>
      <c r="F36" s="44"/>
    </row>
    <row r="37" spans="1:6" x14ac:dyDescent="0.25">
      <c r="A37" s="49" t="s">
        <v>171</v>
      </c>
      <c r="B37" s="1"/>
      <c r="F37" s="44"/>
    </row>
    <row r="38" spans="1:6" x14ac:dyDescent="0.25">
      <c r="A38" s="49" t="s">
        <v>172</v>
      </c>
      <c r="B38" s="1"/>
      <c r="F38" s="44"/>
    </row>
    <row r="39" spans="1:6" x14ac:dyDescent="0.25">
      <c r="A39" s="49" t="s">
        <v>173</v>
      </c>
      <c r="B39" s="1"/>
      <c r="F39" s="44"/>
    </row>
    <row r="40" spans="1:6" x14ac:dyDescent="0.25">
      <c r="A40" s="43"/>
      <c r="F40" s="44"/>
    </row>
    <row r="41" spans="1:6" ht="15.75" thickBot="1" x14ac:dyDescent="0.3">
      <c r="A41" s="51"/>
      <c r="B41" s="52"/>
      <c r="C41" s="52"/>
      <c r="D41" s="52"/>
      <c r="E41" s="52"/>
      <c r="F41" s="5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d65e48b5-f38d-431e-9b4f-47403bf4583f">5F25KTUSNP4X-205032580-187779</_dlc_DocId>
    <_dlc_DocIdUrl xmlns="d65e48b5-f38d-431e-9b4f-47403bf4583f">
      <Url>https://rkas.sharepoint.com/Kliendisuhted/_layouts/15/DocIdRedir.aspx?ID=5F25KTUSNP4X-205032580-187779</Url>
      <Description>5F25KTUSNP4X-205032580-187779</Description>
    </_dlc_DocIdUrl>
    <TaxCatchAll xmlns="d65e48b5-f38d-431e-9b4f-47403bf4583f" xsi:nil="true"/>
    <lcf76f155ced4ddcb4097134ff3c332f xmlns="a4634551-c501-4e5e-ac96-dde1e0c9b25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0C1E66C1C12A5448E2DE15E59C4812C" ma:contentTypeVersion="17" ma:contentTypeDescription="Loo uus dokument" ma:contentTypeScope="" ma:versionID="fe2aa4daabbe52b178713d3843df4b69">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be12b83979fb995585f7b1dacbab811f"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kumendi ID väärtus" ma:description="Sellele üksusele määratud dokumendi ID väärtus." ma:indexed="true" ma:internalName="_dlc_DocId" ma:readOnly="true">
      <xsd:simpleType>
        <xsd:restriction base="dms:Text"/>
      </xsd:simpleType>
    </xsd:element>
    <xsd:element name="_dlc_DocIdUrl" ma:index="26"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3E4FA77-257B-4A9C-A119-D9F9C68C352F}">
  <ds:schemaRefs>
    <ds:schemaRef ds:uri="a4634551-c501-4e5e-ac96-dde1e0c9b252"/>
    <ds:schemaRef ds:uri="http://schemas.openxmlformats.org/package/2006/metadata/core-properties"/>
    <ds:schemaRef ds:uri="http://purl.org/dc/elements/1.1/"/>
    <ds:schemaRef ds:uri="d65e48b5-f38d-431e-9b4f-47403bf4583f"/>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schemas.microsoft.com/office/infopath/2007/PartnerControls"/>
    <ds:schemaRef ds:uri="4295b89e-2911-42f0-a767-8ca596d6842f"/>
  </ds:schemaRefs>
</ds:datastoreItem>
</file>

<file path=customXml/itemProps2.xml><?xml version="1.0" encoding="utf-8"?>
<ds:datastoreItem xmlns:ds="http://schemas.openxmlformats.org/officeDocument/2006/customXml" ds:itemID="{E7CFC92B-5B07-4BC1-BA43-4676D5E377B5}"/>
</file>

<file path=customXml/itemProps3.xml><?xml version="1.0" encoding="utf-8"?>
<ds:datastoreItem xmlns:ds="http://schemas.openxmlformats.org/officeDocument/2006/customXml" ds:itemID="{637D9678-CB62-4022-B69C-094F2D07031A}">
  <ds:schemaRefs>
    <ds:schemaRef ds:uri="http://schemas.microsoft.com/sharepoint/v3/contenttype/forms"/>
  </ds:schemaRefs>
</ds:datastoreItem>
</file>

<file path=customXml/itemProps4.xml><?xml version="1.0" encoding="utf-8"?>
<ds:datastoreItem xmlns:ds="http://schemas.openxmlformats.org/officeDocument/2006/customXml" ds:itemID="{C58F367E-E73A-4C80-B864-4362D3C6D6B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Lisa 6.1 Lisa 1 Parendustööd</vt:lpstr>
      <vt:lpstr>Lisa 6.1 Lisa 2 Sisustus</vt:lpstr>
      <vt:lpstr>Sisendinfo</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dc:creator>
  <cp:keywords/>
  <dc:description/>
  <cp:lastModifiedBy>Kerli Kikojan</cp:lastModifiedBy>
  <cp:revision/>
  <dcterms:created xsi:type="dcterms:W3CDTF">2011-09-27T10:48:38Z</dcterms:created>
  <dcterms:modified xsi:type="dcterms:W3CDTF">2026-08-04T07:06:43Z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0x01010040C1E66C1C12A5448E2DE15E59C4812C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y fmtid="{D5CDD505-2E9C-101B-9397-08002B2CF9AE}" pid="10" name="_dlc_DocIdItemGuid">
    <vt:lpwstr>8dcc1be1-0a49-41ad-8eff-a0523fc233c1</vt:lpwstr>
  </property>
</Properties>
</file>